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5" windowWidth="15180" windowHeight="8580" activeTab="0"/>
  </bookViews>
  <sheets>
    <sheet name="01.11.2011" sheetId="1" r:id="rId1"/>
  </sheets>
  <definedNames>
    <definedName name="_xlnm.Print_Area" localSheetId="0">'01.11.2011'!$A$1:$I$584</definedName>
  </definedNames>
  <calcPr fullCalcOnLoad="1"/>
</workbook>
</file>

<file path=xl/sharedStrings.xml><?xml version="1.0" encoding="utf-8"?>
<sst xmlns="http://schemas.openxmlformats.org/spreadsheetml/2006/main" count="610" uniqueCount="574">
  <si>
    <t>Субвенции бюджетам муниципальных районов на содержание ребенка в семье опекуна и приемной семье, а также на оплату труда приемному родителю (ФБ)</t>
  </si>
  <si>
    <t>Субвенции бюджетам муниципальных районов на выплату денежных средств на содержание ребенка, единовременных пособий и оплату труда при семейных формах устройства детей-сирот и детей, оставшихся без попечения родителей (ОБ)</t>
  </si>
  <si>
    <t>060 1 14 01050 10 0000 410</t>
  </si>
  <si>
    <t>Прочие поступления от использования имущества, находящегося в собственности муниципальных районов</t>
  </si>
  <si>
    <t>Доходы бюджетов от продажи квартир, находящихся в собственности поселений</t>
  </si>
  <si>
    <t xml:space="preserve">к плану </t>
  </si>
  <si>
    <t xml:space="preserve">Земельный налог, взимаемый по ставке, установленной подпунктом 2 пункта 1 статьи 394 Налогового кодекса Российской Федерации, зачисляемый в бюджеты муниципальных районов </t>
  </si>
  <si>
    <t>182 1 06 06023 05 0000 110</t>
  </si>
  <si>
    <t>182 1 06 06023 00 0000 110</t>
  </si>
  <si>
    <t>182 1 06 06013 05 0000 110</t>
  </si>
  <si>
    <t xml:space="preserve">Земельный налог, взимаемый по ставке, установленной подпунктом 1 пункта 1 статьи 394 Налогового кодекса Российской Федерации, зачисляемый в бюджеты муниципальных районов </t>
  </si>
  <si>
    <t>182 1 06 06013 00 0000 110</t>
  </si>
  <si>
    <t>081 1 16 25030 01 0000 140</t>
  </si>
  <si>
    <t>000 1 16 90050 05 0000 140</t>
  </si>
  <si>
    <t>081 1 16 90050 05 0000 140</t>
  </si>
  <si>
    <t>Денежные взыскания (штрафы) за административные правонарушения в области дорожного движения</t>
  </si>
  <si>
    <t>188 1 16 90050 05 0000 140</t>
  </si>
  <si>
    <t>498 1 16 90050 05 0000 140</t>
  </si>
  <si>
    <t>340 1 16 90050 05 0000 140</t>
  </si>
  <si>
    <t>170 1 16 90050 05 0000 140</t>
  </si>
  <si>
    <t>- подпрограмма "Развитие материально-технической базы учреждений физической культуры и спорта"</t>
  </si>
  <si>
    <t>Доходы от возмещения ущерба при возникновении страховых случаев, зачисляемые в бюджеты муниципальных районов</t>
  </si>
  <si>
    <t>Земельный налог, взимаемый по ставке, установленной подпунктом 1 пункта 1 статьи 394 Налогового кодекса Российской Федерации, зачисляемый в бюджеты муниципальных районов и поселений</t>
  </si>
  <si>
    <t>Земельный налог, взимаемый по ставке, установленной подпунктом 2 пункта 1 статьи 394 Налогового кодекса Российской Федерации, зачисляемый в бюджеты муниципальных районов и поселений</t>
  </si>
  <si>
    <t xml:space="preserve"> Прочие неналоговые доходы  бюджетов муниципальных районов</t>
  </si>
  <si>
    <t xml:space="preserve">182 1 01 02050 01 0000 110 </t>
  </si>
  <si>
    <t>Доходы бюджетов от реализации имущества, находящегося в оперативном управлении учреждений, находящихся в ведении органов управления муниципальных районов (в части реализации основных средств по указанному имуществу)</t>
  </si>
  <si>
    <t>430 1 14 01000 00 0000 410</t>
  </si>
  <si>
    <t>500 1 15 02050 05 0000 140</t>
  </si>
  <si>
    <t>Денежные взыскания (штрафы) и иные суммы , взыскиваемые с лиц, виновных в совершении преступлений, и в возмещение ущерба по имуществу, зачисляемые в местные бюджеты</t>
  </si>
  <si>
    <t>Денежные взыскания (штрафы) за нарушение законодательства об охране и использовании животного мира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</si>
  <si>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</si>
  <si>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</si>
  <si>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Ущерб природным ресурсам, начисляемый согласно Актов определения ущерба (Департамент имущественных отношений)</t>
  </si>
  <si>
    <t>Прочие поступления от денежных взысканий (штрафов) и иных сумм в возмещение ущерба, зачисляемые в бюджеты муниципальных районов (Управление по ветеринарному и фитосанитарному надзору)</t>
  </si>
  <si>
    <t>Прочие поступления от денежных взысканий (штрафов) и иных сумм в возмещение ущерба, зачисляемые в  бюджеты муниципальных районов (ГИБДД)</t>
  </si>
  <si>
    <t>Прочие поступления от денежных взысканий (штрафов) и иных сумм в возмещение ущерба, зачисляемые в  бюджеты муниципальных районов (Гостехнадзор)</t>
  </si>
  <si>
    <t>Денежные взыскания (штрафы) за нарушение законодательства в области охраны окружающей среды (УООПС ХМАО-ЮГРЫ)</t>
  </si>
  <si>
    <t>Прочие поступления от денежных взысканий (штрафов) и иных сумм в возмещение ущерба, зачисляемые в  бюджеты муниципальных районов (Управление по технологическому и экологическому надзору)</t>
  </si>
  <si>
    <t>Прочие поступления от денежных взысканий (штрафов) и иных сумм в возмещение ущерба, зачисляемые в  бюджеты муниципальных районов (Управление федеральной миграционной службы по ХМАО-Югре)</t>
  </si>
  <si>
    <t>430 1 16 23050 05 0000 140</t>
  </si>
  <si>
    <t>430 1 16 90050 05 0000 140</t>
  </si>
  <si>
    <t>500 2 02 01999 05 0000 151</t>
  </si>
  <si>
    <t>Прочие дотации муниципальным районам</t>
  </si>
  <si>
    <t>Программа "Развитие и модернизации жилищно-коммунального комплекса ХМАО-Югры" на 2005-2012 годы</t>
  </si>
  <si>
    <t>Программа "Централизованное электроснабжение населенных пунктов ХМАО"</t>
  </si>
  <si>
    <t>- подпрограмма "Развитие материально-технической базы дошкольных образовательных учреждений в ХМАО-Югре на 2007-2010 годы""</t>
  </si>
  <si>
    <t>- подпрограмма "Строительство комплексов социальной сферы ХМАО-Югры"</t>
  </si>
  <si>
    <t xml:space="preserve">Прочие субсидии бюджетам муниципальных районов </t>
  </si>
  <si>
    <t>Субвенции  бюджетам муниципальных районов на осуществление полномочий по подготовке проведения статистических переписей (ФБ)</t>
  </si>
  <si>
    <t>Субвенции  бюджетам муниципальных районов на государственную регистрацию актов гражданского состояния (ФБ)</t>
  </si>
  <si>
    <t>Субвенции  бюджетам муниципальных районов на государственную регистрацию актов гражданского состояния (ОБ)</t>
  </si>
  <si>
    <t>Субвенции бюджетам муниципальных районов на составление (изменение и дополнение) списка кандидатов в присяжные заседатели федеральных судов общей юрисдикции  РФ (ФБ)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</si>
  <si>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 в семью</t>
  </si>
  <si>
    <t xml:space="preserve">Субвенции бюджетам муниципальных районов на выполнение передаваемых полномочий субъектов РФ </t>
  </si>
  <si>
    <t>Субвенции на реализацию основных общеобразовательных программ в муниципальных общеобразовательных учреждениях(ОБ)</t>
  </si>
  <si>
    <t>Субвенции на предоставление и обеспечение мер социальной поддержки детям-сиротам и детям,  оставшимся без попечения родителей, а также лицам из числа детей-сирот и детей, оставшихся без попечения родителей</t>
  </si>
  <si>
    <t>Субвенции на создание и обеспечение деятельности административных комиссий</t>
  </si>
  <si>
    <t>Субвенции на образование и организацию деятельности комиссий по делам несовершеннолетних и защите их прав</t>
  </si>
  <si>
    <t xml:space="preserve">Субвенции на обеспечение прав детей-инвалидов  и семей, имеющих детей-инвалидов на образование, воспитание и обучение </t>
  </si>
  <si>
    <t>Субвенции местным бюджетам на осуществление деятельности по опеке и попечительству</t>
  </si>
  <si>
    <t>Субвенции бюджетам муниципальных районов на содержание ребенка в семье опекуна и приемной семье, а также на оплату труда приемному родителю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</si>
  <si>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программу дошкольного образования (ФБ)</t>
  </si>
  <si>
    <t>Субвенции бюджетам муниципальных районов на  компенсацию части родительской платы за содержание ребенка в муниципальных образовательных учреждениях, реализующих основную программу дошкольного образования (ОБ)</t>
  </si>
  <si>
    <t>ИНЫЕ МЕЖБЮДЖЕТНЫЕ ТРАНСФЕРТЫ</t>
  </si>
  <si>
    <t>Средства передаваемые бюджетам муниципальных районов для компенсации дополнительных расходов, возникших в результате решений, принятых органами  власти другого уровня</t>
  </si>
  <si>
    <t>330 2 02 02104 05 0000 151</t>
  </si>
  <si>
    <t>500 2 02 02077 05 0010 151</t>
  </si>
  <si>
    <t>330 2 02 02077 05 0011 151</t>
  </si>
  <si>
    <t>500 2 02 02077 05 0012 151</t>
  </si>
  <si>
    <t>330 2 02 02077 05 0013 151</t>
  </si>
  <si>
    <t>500 2 02 02077 05 0020 151</t>
  </si>
  <si>
    <t>500 2 02 02077 05 0032 151</t>
  </si>
  <si>
    <t>500 2 02 02077 05 0041 151</t>
  </si>
  <si>
    <t>330 2 02 02077 05 0000 151</t>
  </si>
  <si>
    <t>500 2 02 02077 05 0043 151</t>
  </si>
  <si>
    <t>330 2 02 03002 05 0000 151</t>
  </si>
  <si>
    <t>Доходы от продажи услуг, оказываемых учреждениями, находящихся в ведении органов местного самоуправления муниципальных районов</t>
  </si>
  <si>
    <t>230 3 02 01050 05 0000 130</t>
  </si>
  <si>
    <t>240 3 02 01050 05 0000 130</t>
  </si>
  <si>
    <t>260 3 02 01050 05 0000 130</t>
  </si>
  <si>
    <t>020 3 02 01050 05 0021 130</t>
  </si>
  <si>
    <t>430 3 02 01050 05 0026 130</t>
  </si>
  <si>
    <t xml:space="preserve">Доходы от сдачи в аренду имущества, находящегося в оперативном управлении органов управления муниципальных районов и созданных ими учреждений и в хозяйственном ведении  муниципальных унитарных предприятий </t>
  </si>
  <si>
    <t xml:space="preserve">Доходы от сдачи в аренду имущества, находящегося в оперативном управлении органов управления поселений и созданных ими учреждений и в хозяйственном ведении  муниципальных унитарных предприятий </t>
  </si>
  <si>
    <t xml:space="preserve">Доходы бюджетов от продажи квартир, находящихся в собственности муниципальных районов 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</si>
  <si>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(в части реализации основных средств по указанному имуществу)</t>
  </si>
  <si>
    <t xml:space="preserve">Субвенции  бюджетам муниципальных районов на  государственную регистрацию актов гражданского состояния </t>
  </si>
  <si>
    <t>500 2 02 03022 05 0002 151</t>
  </si>
  <si>
    <t>Налог на доходы физических лиц с доходов, полученных ввиде процентов по облигациям с ипотечным покрытием, эмитированным до 1 января 2007 года, а такжес доходов учредителей доверительного управления ипотечным покрытием, полученнных на основании приобретения ипотечных сертификатов участия, выданных управляющим ипотечным покрытием до 1 января 2007 года</t>
  </si>
  <si>
    <t>192 1 16 90050 05 0000 140</t>
  </si>
  <si>
    <t>000 1 08 04000 01 0000 110</t>
  </si>
  <si>
    <t>177 1 16 90050 05 0000 140</t>
  </si>
  <si>
    <t xml:space="preserve"> ПЛАН НА</t>
  </si>
  <si>
    <t>Доходы, получаемые в виде арендной платы за земельные участки, государственная собственность  на которые не разганичена,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</si>
  <si>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 на которые не разганичена и которые расположеныв границах территорий муниципальных районов,а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</si>
  <si>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 на которые не разганичена и которые расположены в границахпоселений,а также средства от продажи права на заключение договоров аренды указанных земельных участков</t>
  </si>
  <si>
    <t>Доходы, получаемые в виде арендной платы , а также средства от продажи права на заключение договоров аренды за земли,  находящиеся в собственности муниципальных районов</t>
  </si>
  <si>
    <t>430 1 14 01050 05 0000 410</t>
  </si>
  <si>
    <t>Доходы от продажи земельных участков</t>
  </si>
  <si>
    <t xml:space="preserve">Субвенции бюджетам муниципальных районов на ежемесячное денежное вознаграждение за классное руководство </t>
  </si>
  <si>
    <t>Субвенции бюджетам муниципальных районов на ежемесячное денежное вознаграждение за классное руководство(ФБ)</t>
  </si>
  <si>
    <t>Субвенции бюджетам муниципальных районов на ежемесячное денежное вознаграждение за классное руководство(ОБ)</t>
  </si>
  <si>
    <t xml:space="preserve">Субвенции бюджетам муниципальных районов  на предоставление гражданам субсидий на оплату жилого помещения и коммунальных услуг </t>
  </si>
  <si>
    <t>Целевые сборы с граждан и предприятий, учреждений, организаций</t>
  </si>
  <si>
    <t>141 1 16 28000 01 0000 140</t>
  </si>
  <si>
    <t>Субвенции на организацию денежных выплат медицинским работникам, обслуживающим малокомплектные терапевтические участки, участки врачей общей практики муниципальных систем здравоохранения</t>
  </si>
  <si>
    <t>Субвенции на предоставление социальной поддержки педагогическим работникам и иным категориям граждан, проживающим и работающим в сельской местности, рабочих поселках (поселках городского типа) ХМАО-Югры по оплате жилого помещения и коммунальных услуг</t>
  </si>
  <si>
    <t>годовому</t>
  </si>
  <si>
    <t xml:space="preserve">Налог на имущество физических лиц, взимаемой по ставке, применяемой к объекту налогообложения, расположенному в границах межселенной территории </t>
  </si>
  <si>
    <t xml:space="preserve"> </t>
  </si>
  <si>
    <t xml:space="preserve">182 1 09 03022 03 0000 110 </t>
  </si>
  <si>
    <t>Платежи за добычу углеводородного сырья</t>
  </si>
  <si>
    <t>000 1 13 00000 00 0000 000</t>
  </si>
  <si>
    <t>ДОХОДЫ ОТ ОКАЗАНИЯ ПЛАТНЫХ УСЛУГ И КОМПЕНСАЦИИ ЗАТРАТ ГОСУДАРСТВА</t>
  </si>
  <si>
    <t>Прочие безвозмездные поступления учреждениям, находящимся в ведении органов местного самоуправления муниципальных районов</t>
  </si>
  <si>
    <t>Субвенции на бесплатное изготовление и ремонт зубных протезов</t>
  </si>
  <si>
    <t>Субвенции на обеспечение бесплатными молочными продуктами питания детей до трёх лет</t>
  </si>
  <si>
    <t>Субсидии бюджетам муниципальных районов на осуществление капитального ремонта гидротехнических сооружений, находящихся в собственности субъектов Российской Федерации, муниципальной собственности, и бесхозяйных гидротехнических сооружений (ФБ)</t>
  </si>
  <si>
    <t xml:space="preserve"> - подпрограмма "Газоснабжение населенных пунктов ХМАО-Югры"</t>
  </si>
  <si>
    <t>- подпрограмма "Реконструкция и развитие объектов теплоснабжения населенных пунктов ХМАО-Югры"</t>
  </si>
  <si>
    <t>- подпрограмма "Обеспечение качественной питьевой водой населения ХМАО-Югры"</t>
  </si>
  <si>
    <t>Программа "Улучшение жилищных условий населения ХМАО-Югры" на 2005-2015 годы</t>
  </si>
  <si>
    <t>- подпрограмма "Обеспечение жильем граждан, проживающих в жилых помещениях непригодных для проживания"</t>
  </si>
  <si>
    <t>- подпрограмма "Обеспечение жилыми помещениями граждан из числа коренных малочисленных народов в ХМАО-Югре"</t>
  </si>
  <si>
    <t>- подпрограмма "Проектирование и строительство инженерных сетей"</t>
  </si>
  <si>
    <t>- подпрограмма "Развитие материально-технической базы учреждений образования в ХМАО-Югры"</t>
  </si>
  <si>
    <t>020 1 08 07150 01 0000 110</t>
  </si>
  <si>
    <t>020 1 08 07160 01 0000 110</t>
  </si>
  <si>
    <t>ИСПОЛНЕНИЕ</t>
  </si>
  <si>
    <t xml:space="preserve">   % выполнения</t>
  </si>
  <si>
    <t>КД</t>
  </si>
  <si>
    <t>к плану</t>
  </si>
  <si>
    <t>Налоги на имущество</t>
  </si>
  <si>
    <t>Налог на имущество с физических лиц</t>
  </si>
  <si>
    <t>Земельный налог</t>
  </si>
  <si>
    <t>Прочие местные налоги и сборы</t>
  </si>
  <si>
    <t>Прочие неналоговые доходы</t>
  </si>
  <si>
    <t xml:space="preserve">ИТОГО  ДОХОДОВ: </t>
  </si>
  <si>
    <t>ВСЕГО  ДОХОДОВ</t>
  </si>
  <si>
    <t>Невыясненные поступления</t>
  </si>
  <si>
    <t>182 1 01 02000 01 0000 110</t>
  </si>
  <si>
    <t>Налог на доходы  физических лиц</t>
  </si>
  <si>
    <t>182 1 01 02020 01 0000 110</t>
  </si>
  <si>
    <t>182 1 01 02021 01 0000 110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</si>
  <si>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</si>
  <si>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182 1 01 02022 01 0000 110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</si>
  <si>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</si>
  <si>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182 1 01 02030 01 0000 110</t>
  </si>
  <si>
    <t>182 1 01 02040 01 0000 110</t>
  </si>
  <si>
    <t>182 1 01 00000 00 0000 000</t>
  </si>
  <si>
    <t>000 1 00 00000 00 0000 000</t>
  </si>
  <si>
    <t>182 1 05 01000 01 0000 110</t>
  </si>
  <si>
    <t>Единый налог, взимаемый с налогоплательщиков, выбравших в качестве объекта налогообложения  доходы</t>
  </si>
  <si>
    <t>Единый налог, взимаемый с налогоплательщиков, выбравших в качестве объекта налогообложения доходы, уменьшенные на величину расходов</t>
  </si>
  <si>
    <t>182 1 05 00000 00 0000 000</t>
  </si>
  <si>
    <t>НАЛОГИ НА СОВОКУПНЫЙ ДОХОД</t>
  </si>
  <si>
    <t>182 1 06 00000 00 0000 000</t>
  </si>
  <si>
    <t>НАЛОГИ НА ИМУЩЕСТВО</t>
  </si>
  <si>
    <t>000 1 12 00000 00 0000 000</t>
  </si>
  <si>
    <t>ПЛАТЕЖИ ПРИ ПОЛЬЗОВАНИИ ПРИРОДНЫМИ РЕСУРСАМИ</t>
  </si>
  <si>
    <t>Плата за негативное воздействие на окружающую среду</t>
  </si>
  <si>
    <t>000 1 08 00000 00 0000 000</t>
  </si>
  <si>
    <t>Государственная пошлина по делам, рассматриваемым в судах общей юрисдикции, мировыми судьями</t>
  </si>
  <si>
    <t>Государственная пошлина по делам, рассматриваемым в судах общей юрисдикции, мировыми судьями(за исключением госпошлины по делам, рассматриваемым ВС РФ)</t>
  </si>
  <si>
    <t>000 1 08 07000 01 0000 110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</si>
  <si>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</si>
  <si>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188 1 08 07140 01 0000 110</t>
  </si>
  <si>
    <t>Государственная пошлина за выдачу разрешения на распространение наружной рекламы</t>
  </si>
  <si>
    <t>Государственная пошлина за выдачу ордера на квартиру</t>
  </si>
  <si>
    <t>182 1 09 00000 00 0000 000</t>
  </si>
  <si>
    <t>Прочие налоги и сборы (по отмененным местным налогам и сборам)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</si>
  <si>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</si>
  <si>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</si>
  <si>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000 1 11 02000 00 0000 120</t>
  </si>
  <si>
    <t>Доходы от размещения средств бюджета</t>
  </si>
  <si>
    <t>000 1 11 05000 00 0000 120</t>
  </si>
  <si>
    <t>Доходы от сдачи в аренду имущества, находящегося в государственной и муниципальной собственности</t>
  </si>
  <si>
    <t>000 1 11 05010 00 0000 120</t>
  </si>
  <si>
    <t>000 1 11 05030 00 0000 120</t>
  </si>
  <si>
    <t>060 1 11 05035 10 0000 120</t>
  </si>
  <si>
    <t>330 2 02 04004 05 0031 151</t>
  </si>
  <si>
    <t>000 1 14 00000 00 0000 000</t>
  </si>
  <si>
    <t>ДОХОДЫ ОТ ПРОДАЖИ МАТЕРИАЛЬНЫХ И НЕМАТЕРИАЛЬНЫХ АКТИВОВ</t>
  </si>
  <si>
    <t>Доходы от продажи квартир</t>
  </si>
  <si>
    <t>000 1 14 02000 00 0000 000</t>
  </si>
  <si>
    <t>Доходы от реализации имущества, находящегося в государственной и муниципальной собственности</t>
  </si>
  <si>
    <t xml:space="preserve">Субвенции бюджетам муниципальных районов на обеспечение жилыми помещениями детей-сирот и детей, оставшихся без попечения родителей, а также детей, находящихся под опекой (попечительством), не имеющих закрепленного жилого помещения </t>
  </si>
  <si>
    <t>АДМИНИСТРАТИВНЫЕ ПЛАТЕЖИ И СБОРЫ</t>
  </si>
  <si>
    <t>000 1 15 02000 00 0000 140</t>
  </si>
  <si>
    <t>Платежи, взимаемые государственными и муниципальными организациями за выполнение опредленных функций</t>
  </si>
  <si>
    <t>000 1 16 00000 00 0000 000</t>
  </si>
  <si>
    <t>ШТРАФЫ, САНКЦИИ, ВОЗМЕЩЕНИЕ УЩЕРБА</t>
  </si>
  <si>
    <t>000 1 17 00000 00 0000 000</t>
  </si>
  <si>
    <t>ПРОЧИЕ НЕНАЛОГОВЫЕ ДОХОДЫ</t>
  </si>
  <si>
    <t>000 1 17 01000 00 0000 180</t>
  </si>
  <si>
    <t>000 1 17 05000 00 0000 180</t>
  </si>
  <si>
    <t>000 2 02 01000 00 0000 151</t>
  </si>
  <si>
    <t>000 2 02 02000 00 0000 151</t>
  </si>
  <si>
    <t>182 1 01 02010 01 0000 110</t>
  </si>
  <si>
    <t>000 1 11 03000 00 0000 120</t>
  </si>
  <si>
    <t>000 1 08 07140 01 0000 110</t>
  </si>
  <si>
    <t>182 1 08 03010 01 0000 110</t>
  </si>
  <si>
    <t>182 1 08 03000 01 0000 110</t>
  </si>
  <si>
    <t>170 1 08 07140 01 0000 110</t>
  </si>
  <si>
    <t>Безвозмездные поступления от других бюджетов бюджетной системы РФ</t>
  </si>
  <si>
    <t>Налог на доходы  физических лиц с доходов, облагаемых по налоговой ставке, установленной пунктом 1 статьи 224 Налогового кодекса РФ</t>
  </si>
  <si>
    <t>Налог на доходы физических лиц с доходов,  полученных физическими лицами, не являющимися налоговыми резидентами Российской Федерации</t>
  </si>
  <si>
    <t xml:space="preserve">Транспортный налог </t>
  </si>
  <si>
    <t>Транспортный налог с организаций</t>
  </si>
  <si>
    <t>Транспортный налог с физических лиц</t>
  </si>
  <si>
    <t xml:space="preserve">182 1 06 04000 02 0000 110 </t>
  </si>
  <si>
    <t>182 1 06  04011 02 0000 110</t>
  </si>
  <si>
    <t xml:space="preserve"> 182 1 06  04012 02 0000 110</t>
  </si>
  <si>
    <t xml:space="preserve">182 1 06 01000 00 0000 110 </t>
  </si>
  <si>
    <t>182 1 06 01030 05 0000 110</t>
  </si>
  <si>
    <t xml:space="preserve">182 1 06 06000 00 0000 110 </t>
  </si>
  <si>
    <t>ГОСУДАРСТВЕННАЯ ПОШЛИНА, СБОРЫ</t>
  </si>
  <si>
    <t>Государственная пошлина за право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</t>
  </si>
  <si>
    <t>ЗАДОЛЖЕННОСТЬ И ПЕРЕРАСЧЕТЫ ПО ОТМЕНЕННЫМ НАЛОГАМ, СБОРАМ И ИНЫМ ОБЯЗАТЕЛЬНЫМ ПЛАТЕЖАМ</t>
  </si>
  <si>
    <t>182 1 09 04000 00 0000 110</t>
  </si>
  <si>
    <t>Земельный налог по обязательствам, возникшим до 1 января 2006 года</t>
  </si>
  <si>
    <t>Доходы от размещения временно свободных средств бюджетов муниципальных районов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</si>
  <si>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и в хозяйственном ведении федеральных государственных унитарных предприятий и муниципальных унитарных предприятий</t>
  </si>
  <si>
    <t>060 1 14 02032 05 0000 410</t>
  </si>
  <si>
    <t xml:space="preserve">Гос.пошлина за совершение нотариальных действий (за исключением действий,совершаемых консульскими учреждениями РФ) </t>
  </si>
  <si>
    <t>000 1 15 00000 00 0000 000</t>
  </si>
  <si>
    <t>Платежи, взимаемые организациями муниципальных районов за выполнение определенных функций</t>
  </si>
  <si>
    <t>Невыясненные поступления, зачисляемые в  бюджеты муниципальных районов</t>
  </si>
  <si>
    <t>Денежные взыскания (штрафы) за нарушение законодательства в области охраны окружающей среды</t>
  </si>
  <si>
    <t>Дотации из Регионального фонда финансовой поддержки муниципальных районов (ОБ) - дотации бюджетам муниципальных районов на выравнивание уровня бюджетной обеспеченности</t>
  </si>
  <si>
    <t>000 2 00 00000 00 0000 000</t>
  </si>
  <si>
    <t xml:space="preserve">БЕЗВОЗМЕЗДНЫЕ ПОСТУПЛЕНИЯ </t>
  </si>
  <si>
    <t>000 2 02 00000 00 0000 000</t>
  </si>
  <si>
    <t>330 1 11 02033 05 0000 120</t>
  </si>
  <si>
    <t>Проценты, полученные от предоставления бюджетных кредитов внутри страны</t>
  </si>
  <si>
    <t>Прочие поступления от денежных взысканий (штрафов) и иных сумм в возмещение ущерба, зачисляемые в  бюджеты муниципальных районов (Центр ГИМС МЧС  по ХМАО-Югре)</t>
  </si>
  <si>
    <t>330 2 02 03027 05 0001 151</t>
  </si>
  <si>
    <t>Проценты, полученные от предоставления бюджетных кредитов внутри страны за счет средств бюджетов муниципальных районов</t>
  </si>
  <si>
    <t>182 1 05 03000 01 0000 110</t>
  </si>
  <si>
    <t>Единый сельскохозяйственный налог</t>
  </si>
  <si>
    <t>182 1 09 03000 00 0000 110</t>
  </si>
  <si>
    <t>Платежи за пользование природными ресурсами</t>
  </si>
  <si>
    <t>182 1 09 03010 03 0000 110</t>
  </si>
  <si>
    <t>Платежи за проведение поисковых и разведочных работ</t>
  </si>
  <si>
    <t xml:space="preserve">182 1 09 03021 03 0000 110 </t>
  </si>
  <si>
    <t>Платежи за добычу общераспространенных полезных ископаемых</t>
  </si>
  <si>
    <t>Денежные взыскания (штрафы) за нарушение законодательства о налогах и сборах</t>
  </si>
  <si>
    <t>182 1 16 03010 01 0000 140</t>
  </si>
  <si>
    <t>182 1 16 03030 01 0000 140</t>
  </si>
  <si>
    <t>182 1 16 06000 01 0000 140</t>
  </si>
  <si>
    <t>Субсидии бюджетам муниципальных районов  на денежные выплаты медицинскому персоналу фельдшерско-акушерских пунктов, врачам, фельдшерам и медицинским сестрам "Скорой медицинской помощи"</t>
  </si>
  <si>
    <t>Субсидии бюджетам муниципальных районов  на денежные выплаты медицинскому персоналу фельдшерско-акушерских пунктов, врачам, фельдшерам и медицинским сестрам "Скорой медицинской помощи" (ФБ)</t>
  </si>
  <si>
    <t>Субсидии бюджетам муниципальных районов  на денежные выплаты медицинскому персоналу фельдшерско-акушерских пунктов, врачам, фельдшерам и медицинским сестрам "Скорой медицинской помощи" (ОБ)</t>
  </si>
  <si>
    <t>Денежные взыскания (штрафы) за административные правонарушения в области налогов и сборов, предусмотренные КоАП РФ</t>
  </si>
  <si>
    <t>Дененжные взыскания (штрафы) за нарушение законодательства о применении контрольно-кассовой техники при осуществление наличных денежных расчетов и (или) расчет с использованием  платежных карт</t>
  </si>
  <si>
    <t xml:space="preserve">Денежные взыскания (штрафы) за нарушение земельного законодательства </t>
  </si>
  <si>
    <t>000 1 17 05050 05 0000 180</t>
  </si>
  <si>
    <t xml:space="preserve"> Прочие неналоговые доходы  Комитет по финансам</t>
  </si>
  <si>
    <t>430 1 17 05050 05 0000 180</t>
  </si>
  <si>
    <t>500 2 02 02024 05 0001 151</t>
  </si>
  <si>
    <t>500 2 02 02024 05 0002 151</t>
  </si>
  <si>
    <t>Субвенция на совершенствование организации питания учащихся общеобразовательных школ</t>
  </si>
  <si>
    <t xml:space="preserve">Налог на доходы физических лиц с доходов, полученных физическими лицами, являющимися налоговыми резидентами РФ, в виде дивидендов от долевого участия в деятельности организаций </t>
  </si>
  <si>
    <t xml:space="preserve">Налог на доходы физических лиц с доходов, полученных в виде выигрышей и призов в проводимых конкурсах, играх и других мероприятиях в  целях рекламы товаров, работ и услуг,  процентных доходов по вкладам в банках , в виде материальной выгоды от экономии на процентах при получении заемных (кредитных) средств </t>
  </si>
  <si>
    <t>500 2 02 02089 05 0002 151</t>
  </si>
  <si>
    <t>Субсидии  бюджетам   муниципальных   районов   на обеспечение мероприятий по переселению  граждан  из аварийного  жилищного  фонда  за   счет   средств бюджетов</t>
  </si>
  <si>
    <t>Доходы, получаемые в виде арендной платы 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автономных учреждений)</t>
  </si>
  <si>
    <t xml:space="preserve">Доходы от продажи земельных участков, государственная собственность на которые не разграничена и которые расположены в границах поселений </t>
  </si>
  <si>
    <t xml:space="preserve">182 1 09 04050 05 0000 110   </t>
  </si>
  <si>
    <t>Доходы от продажи услуг, оказываемых учреждениями, находящихся в ведении органов местного самоуправления муниципальных районов (Комитет по образованию)</t>
  </si>
  <si>
    <t>Доходы от продажи услуг, оказываемых учреждениями, находящихся в ведении органов местного самоуправления муниципальных районов (Комитет по здравоохранению)</t>
  </si>
  <si>
    <t>Доходы от продажи услуг, оказываемых учреждениями, находящихся в ведении органов местного самоуправления муниципальных районов (Комитет по культуре и кинофикации)</t>
  </si>
  <si>
    <t>Доходы от продажи услуг, оказываемых учреждениями, находящихся в ведении органов местного самоуправления муниципальных районов (Егерьская служба)</t>
  </si>
  <si>
    <t>Доходы от продажи услуг, оказываемых учреждениями, находящихся в ведении органов местного самоуправления муниципальных районов ( Газета "Наш район")</t>
  </si>
  <si>
    <t xml:space="preserve">Дотации бюджетам муниципальных районов на поддержку мер по обеспечению сбалансированности бюджетов (ОБ) </t>
  </si>
  <si>
    <t>500 2 02 03027 05 0000 151</t>
  </si>
  <si>
    <t>500 2 02 03027 05 0002 151</t>
  </si>
  <si>
    <t>500 2 02 03029 05 0001 151</t>
  </si>
  <si>
    <t>430 1 11 01050 05 0000 120</t>
  </si>
  <si>
    <t>Доходы в виде прибыли, приходящейся на доли в уставных (складочных) капиталах хозяйственных товариществ и обществ, или дивендов по акциям, принадлежащим муниципальным районам</t>
  </si>
  <si>
    <t>000 1 11 09000 00 0000 120</t>
  </si>
  <si>
    <t>Прочие доходы от использования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</si>
  <si>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500 2 02 01008 05 0000 151</t>
  </si>
  <si>
    <t>Дотации бюджетам муниципальных районов на поощрение достижения наилучших показателей деятельности органов местного самоуправления</t>
  </si>
  <si>
    <t>530 1 16 25030 01 0000 140</t>
  </si>
  <si>
    <t>130 1 16 90050 05 0000 140</t>
  </si>
  <si>
    <t>Прочие поступления от денежных взысканий (штрафов) и иных сумм в возмещение ущерба, зачисляемые в бюджеты муниципальных районов (Служба по контролю и надзору в сфере здравоохранения ХМАО-Югры)</t>
  </si>
  <si>
    <t>Прочие поступления от денежных взысканий (штрафов) и иных сумм в возмещение ущерба, зачисляемые в бюджеты муниципальных районов ( административная комиссия)</t>
  </si>
  <si>
    <t>- подпрограмма " Строительство и (или ) приобретение жилых помещений для предоставления на условиях социального найма, формирование маневренного фонда"</t>
  </si>
  <si>
    <t>500 2 02 02077 05 0044 151</t>
  </si>
  <si>
    <t>- подпрограмма " Развитие материально-технической базы учреждений здравоохранения ХМАО-Югры</t>
  </si>
  <si>
    <t>500 2 02 02077 05 0050 151</t>
  </si>
  <si>
    <t>Программа "Развитие материально-технической базы дошкольных образовательных учреждений В ХМАО-Югре" на 2007-2010 годы</t>
  </si>
  <si>
    <t>500 2 02 02999 05 0001 151</t>
  </si>
  <si>
    <t>500 2 02 02999 05 0003 151</t>
  </si>
  <si>
    <t>Субсидии на повышение оплаты труда работников бюджетной сферы и муниципальных служащих</t>
  </si>
  <si>
    <t>Денежные выплаты медицинскому персоналу амбулаторий</t>
  </si>
  <si>
    <t>Субсидии на финансовое обеспечение дополнительной медицинской помощи, оказываемой врачами -терапевтами участковыми, врачами-педиаторамиучастковыми, врачами общей практики(семейными врачами), медицинскими сестрами участковыми, врачей терапевтов участковых, врачей-педиаторов участковых, медицинскими сестрами, врачей общей практики (семейных врачей)</t>
  </si>
  <si>
    <t xml:space="preserve"> Прочие неналоговые доходы  АДМИНИСТРАЦИЯ</t>
  </si>
  <si>
    <t xml:space="preserve"> Прочие неналоговые доходы  ДИЗО и П</t>
  </si>
  <si>
    <t>Субсидии  бюджетам муниципальных районов на обеспечение жильем молодых семей и молодых специалистов, проживающих в сельской местности (ФБ)</t>
  </si>
  <si>
    <t>Субвенции по информационному обеспечению общеобразовательных учреждений</t>
  </si>
  <si>
    <t>000 1 14 06000 00 0000 430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</si>
  <si>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межселенных территорий муниципальных районов</t>
  </si>
  <si>
    <t>000 3 03 99050 05 0000 180</t>
  </si>
  <si>
    <t>230 3 03 99050 05 0000 180</t>
  </si>
  <si>
    <t>000 3 03 02050 05 0000 180</t>
  </si>
  <si>
    <t>230 3 03 02050 05 0000 180</t>
  </si>
  <si>
    <t>500 2 02 02036 05 0001 151</t>
  </si>
  <si>
    <t>500 2 02 03055 05 0001 151</t>
  </si>
  <si>
    <t>Субвенции муниципальным районам на денежные выплаты медицинскому персоналу Фельдшерско-акушерских пунктов, врачам, фельдшерам и медицинским сестрам скорой помощи (ФБ)</t>
  </si>
  <si>
    <t>Субвенции муниципальным районам на денежные выплаты медицинскому персоналу Фельдшерско-акушерских пунктов, врачам, фельдшерам и медицинским сестрам скорой помощи (ОБ)</t>
  </si>
  <si>
    <t>Субвенции бююжетам муниципальных районов на обеспечение жильем отдельных категорий граждан, Установленных Федеральными законами от 12 января 1995г №5-ФЗ "О ветеранах" и от 24 ноября 1995г №181-ФЗ "О социальной защите инвалидов в Российской Федерации"</t>
  </si>
  <si>
    <t>076 1 16 25030 01 0000 140</t>
  </si>
  <si>
    <t>Субсидии на обеспечение жильем молодых семей</t>
  </si>
  <si>
    <t>Прочие безвозмездные поступления в бюджеты муниципальных районов (С предприятиями ТЭК)</t>
  </si>
  <si>
    <t>Прочие безвозмездные поступления в бюджеты муниципальных районов (Тюменская область)</t>
  </si>
  <si>
    <t>Субвенции муниципальным районам на денежные выплаты медицинскому персоналу Фельдшерско-акушерских пунктов, врачам, фельдшерам и медицинским сестрам скорой помощи</t>
  </si>
  <si>
    <t>500 2 02 02999 05 0004 151</t>
  </si>
  <si>
    <t>500 2 02 02999 05 0005151</t>
  </si>
  <si>
    <t>Субсидии на реализацию дополнительных мероприятий, направленных на снижение напряженности на рынке труда (ФБ)</t>
  </si>
  <si>
    <t>Субсидии на реализацию дополнительных мероприятий, направленных на снижение напряженности на рынке труда (ОБ)</t>
  </si>
  <si>
    <t>188 1 16 06000 01 0000 140</t>
  </si>
  <si>
    <t>321 1 16 25060 01 0000 140</t>
  </si>
  <si>
    <t>Денежные взыскания (штрафы) за нарушение законодательства об охране и использовании животного мира (Управление по ветеринарному и фитосанитарному надзору)</t>
  </si>
  <si>
    <t>Прочие межбюджетные трансферты передаваемые бюджетам муниципальных районов (ФБ) Департамент занятости ХМАО</t>
  </si>
  <si>
    <t>Прочие межбюджетные трансферты передаваемые бюджетам муниципальных районов (ОБ) Департамент занятости ХМАО</t>
  </si>
  <si>
    <t xml:space="preserve">Прочие межбюджетные трансферты передаваемые бюджетам муниципальных районов </t>
  </si>
  <si>
    <t>500 2 02 04999 05 0001151</t>
  </si>
  <si>
    <t>500 2 02 04999 05 0002 151</t>
  </si>
  <si>
    <t>ВСЕГО  ДОХОДОВ (без учета безвозмездных поступлений )</t>
  </si>
  <si>
    <t>Межбюджетные трансферты, передаваемые  бюджетам муниципальных районов на 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 (ФБ)</t>
  </si>
  <si>
    <t>Межбюджетные трансферты, передаваемые бюджетам муниципальных районов  из бюджетов поселений на осуществление части полномочий по решению вопросов местного значения  в соотвествии с заключенными соглашениями</t>
  </si>
  <si>
    <t>Субсидии  бюджетам   муниципальных   районов   на осуществление  мероприятий по  обеспечению жильем граждан Российской Федерации, проживающих в сельской местности (Государственная поддержка агропромышленного комплекса ХМАО-Югры" на 2008-2011 годы</t>
  </si>
  <si>
    <t>Межбюджетные трансферты, передаваемые бюджетам муниципальных районов  на кмплектование книжных фондов библиотек муниципальных образований</t>
  </si>
  <si>
    <t>Субсидии местным бюджетам на оплату стоимости питания детям школьного возраста в оздоровительных лагерях с дневным пребыванием детей</t>
  </si>
  <si>
    <t>Субсидии местным бюджетам на организацию отдыха и оздоровления детей</t>
  </si>
  <si>
    <t>На финансирование наказов избирателей депутатов Думы ХМАО-Югры</t>
  </si>
  <si>
    <t>ИТОГО доходов без учета безвозмездных поступлений из бюджетов других уровней</t>
  </si>
  <si>
    <t>Субвенции бююжетам муниципальных районов на обеспечение жильем отдельных категорий граждан, Установленных Федеральными законами от 12 января 1995г №5-ФЗ "О ветеранах", 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</si>
  <si>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340 1 16 25050 01 0000 140</t>
  </si>
  <si>
    <t>182 1 05 02000 02 0000 110</t>
  </si>
  <si>
    <t>9 месяцев</t>
  </si>
  <si>
    <t>Доходы от выдачи патентов на осуществление предпринимательской деятельности при применении упрощенной системы налогообложения</t>
  </si>
  <si>
    <t>530 1 16 90050 05 0000 140</t>
  </si>
  <si>
    <t>Прочие поступления от денежных взысканий (штрафов) и иных сумм в возмещение ущерба, зачисляемые в  бюджеты муниципальных районов (Управление по охране, контролю и регулированию объектов животного мира)</t>
  </si>
  <si>
    <t>Денежные взыскания (штрафы) за нарушение законодательства об охране и использовании животного мира (Нижнеобское территориальное управление Федерального агенства по рыболовству)</t>
  </si>
  <si>
    <t>000 2 07 00000 00 0000 180</t>
  </si>
  <si>
    <t>Прочие безвозмездные поступления в бюджеты муниципальных районов (Комитет по образованию)</t>
  </si>
  <si>
    <t xml:space="preserve">доходной части бюджета Ханты-Мансийского района  </t>
  </si>
  <si>
    <t>НАЛОГОВЫЕ И НЕНАЛОГОВЫЕ ДОХОДЫ</t>
  </si>
  <si>
    <t>Служба   государственного  надзора   за  техническим    состоянием   самоходных  машин  и  других  видов  техники ХМАО– Югры</t>
  </si>
  <si>
    <t>МОВД по г.Ханты-Мансийску и району</t>
  </si>
  <si>
    <t>182 1 16 0600 01 0000 140</t>
  </si>
  <si>
    <t>Денежные взыскания (штрафы) за нарушение 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</si>
  <si>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048 1 12 01000 01 0000 120</t>
  </si>
  <si>
    <t>Субсидии по переселению граждан из жилого фонда признанного непригодным для проживания с высоким уровнем износа</t>
  </si>
  <si>
    <t>Субсидии по переселению граждан из жилого фонда признанного непригодным для проживания с высоким уровнем износа(ФБ)</t>
  </si>
  <si>
    <t>Субсидии по переселению граждан из жилого фонда признанного непригодным для проживания с высоким уровнем износа(ОБ)</t>
  </si>
  <si>
    <t xml:space="preserve">   план на 2011 год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</si>
  <si>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тыс.руб.</t>
  </si>
  <si>
    <t xml:space="preserve">182 1 05 01011 01 0000 110 </t>
  </si>
  <si>
    <t>182 1 05 01012 01 000 110</t>
  </si>
  <si>
    <t>023 1 13 03050 05 0000 130</t>
  </si>
  <si>
    <t>024 1 13 03050 05 0000 130</t>
  </si>
  <si>
    <t>026 1 13 03050 05 0000 130</t>
  </si>
  <si>
    <t>070 1 13 03050 05 0000 130</t>
  </si>
  <si>
    <t>050 1 11 03050 05 0000 120</t>
  </si>
  <si>
    <t xml:space="preserve">070 1 11 05010 05 0000 120       </t>
  </si>
  <si>
    <t xml:space="preserve">650 1 11 05010 10 0000 120      </t>
  </si>
  <si>
    <t>070 1 11 05020 00 0000 120</t>
  </si>
  <si>
    <t>070 1 11 05025 05 0000 120</t>
  </si>
  <si>
    <t>070 1 11 05035 05 0000 120</t>
  </si>
  <si>
    <t>070 1 11 09045 05 0000 120</t>
  </si>
  <si>
    <t>050 1 13 03050 05 0000 130</t>
  </si>
  <si>
    <t>650 1 14 06014 10 0000 430</t>
  </si>
  <si>
    <t>070 1 14 02032 05 0000 410</t>
  </si>
  <si>
    <t>070 1 16 23050 05 0000 140</t>
  </si>
  <si>
    <t>076 1 16 25030 05 0000 140</t>
  </si>
  <si>
    <t>188 1 16 30000 01 0000 140</t>
  </si>
  <si>
    <t>040 1 17 05050 05 0000 180</t>
  </si>
  <si>
    <t>050 1 17 05050 05 0000 180</t>
  </si>
  <si>
    <t>050 2 02 01001 05 0000 151</t>
  </si>
  <si>
    <t>050 2 02 01003 05 0000 151</t>
  </si>
  <si>
    <t>050 2 02 01999 05 0000 151</t>
  </si>
  <si>
    <t>Дотации на развитие общественной инфраструктуры и реализацию приоритетных направлений развития муниципальных образований (ОБ)</t>
  </si>
  <si>
    <t>050 2 02 02999 05 0006 151</t>
  </si>
  <si>
    <t>Программа "Развитие физической культуры и спорта в ХМАО-Югре" на 2011-2013гг</t>
  </si>
  <si>
    <t>050 2 02 02077 05 0044 151</t>
  </si>
  <si>
    <t>050 2 02 02077 05 0021 151</t>
  </si>
  <si>
    <t>050 2 02 02999 05 0001 151</t>
  </si>
  <si>
    <t>Подпрограмма"Софинансирование муниципальных образований в части возмещения недополученных доходов организациям, осуществляющим реализацию населению электрической энергии по социально ориентированным тарифам</t>
  </si>
  <si>
    <t>050 2 02 02999 05 0005 151</t>
  </si>
  <si>
    <t>Подпрограмма "Обеспечение комплексной безопасности и комфортных условий образовательного процесса" программа "Новая школа Югры" на 2010-2013годы</t>
  </si>
  <si>
    <t>050 2 02 02999 05 0004 151</t>
  </si>
  <si>
    <t>подпрограмма "Иновационное развитие образования" программа "Ноывая школа Югры" на 2010-2013 годы</t>
  </si>
  <si>
    <t>050 2 02 02999 05 0002 151</t>
  </si>
  <si>
    <t>Субсидии на организацию денежных выплат медицинским работникам,обслуживающим малокомплектные терапевтические участки,участки врачей общей практики муниципальных систем здравоохранения(ОБ)</t>
  </si>
  <si>
    <t>Субвенции бюджетам муниципальных районов на реализацию программы "развитие агропромышленного комплекса ХМАО-Югры" в 2011-2013годах(ОБ)</t>
  </si>
  <si>
    <t>050 2 02 03024 05 0019 151</t>
  </si>
  <si>
    <t>Субвенции местным бюджетам на осуществление полномочий в области оборота этилового спирта, алкогольной спиртосодержащей продукции(ФБ)</t>
  </si>
  <si>
    <t>050 2 02 03024 05 0018 151</t>
  </si>
  <si>
    <t>Субвенции местным бюджетам на осуществление полномочий по хранению,комплектованию, учету и использованию архивных документов, относящихся к государственной собственности автономного округа (ОБ)</t>
  </si>
  <si>
    <t>050 2 02 03055 05 0001 151</t>
  </si>
  <si>
    <t>050 2 02 04999 05 0002 151</t>
  </si>
  <si>
    <t>Подпрограмма "Библиотечное дело" Программа "Культура Югры2 на 2011-2013 годы и на перспективу до 2015 года (ОБ)</t>
  </si>
  <si>
    <t>050 2 02 04999 05 0001 151</t>
  </si>
  <si>
    <t>050 2 02 04999 05 0007 151</t>
  </si>
  <si>
    <t>Программа "Модернизация и реформирование жилищно-коммунального комплекса Ханты-Мансийского автономного округа-Югры" на 2011-2013 годы (ОБ)</t>
  </si>
  <si>
    <t>182 1  01 02070 01 1000 110</t>
  </si>
  <si>
    <t>Налог на доходы физических лиц с доходов, полученных физическими лицами и являющимися иностранными гражданами осуществляющими трудовую деятельность по найму у физических  лиц на основе патента</t>
  </si>
  <si>
    <t>182 1 05 01022 01 1000 110</t>
  </si>
  <si>
    <t>182 1 05 01042 02 1000 110</t>
  </si>
  <si>
    <t>040 1 08 07084 01 1000 110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</si>
  <si>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РФ</t>
  </si>
  <si>
    <t>530 1 16 25050 01 0000 140</t>
  </si>
  <si>
    <t>630 1 16 90050 05 0000 140</t>
  </si>
  <si>
    <t>048 1 16 25010 01 0000 140</t>
  </si>
  <si>
    <t>050 2 18 05030 05 0000 151</t>
  </si>
  <si>
    <t>050 2 19 05000 05 0000 151</t>
  </si>
  <si>
    <t>Доходы бюджетов муниципальных районов от возврата остатков субсидий, субвенций и иных межбюджетных трансфертов, имеющих целевое значение прошлых лет из бюджетов муниципальных районов</t>
  </si>
  <si>
    <t>Возврат  остатков субсидий, субвенций и иных межбюджетных трансфертов, имеющих целевое значение прошлых лет из бюджетов муниципальных районов</t>
  </si>
  <si>
    <t>023 2 07 05000 05 0000 180</t>
  </si>
  <si>
    <t>% выполнения</t>
  </si>
  <si>
    <t>188 1 16 06000 05 0000 140</t>
  </si>
  <si>
    <t>050 1 17 01050 05 0000 180</t>
  </si>
  <si>
    <t>050 2 02 02008 05 0001 151</t>
  </si>
  <si>
    <t>050 2 02 02077 05 0000 151</t>
  </si>
  <si>
    <t>050 2 02 02077 05 0030 151</t>
  </si>
  <si>
    <t>050 2 02 02077 05 0031 151</t>
  </si>
  <si>
    <t>050 2 02 02077 05 0033 151</t>
  </si>
  <si>
    <t>050 2 02 02077 05 0034 151</t>
  </si>
  <si>
    <t>050 2 02 02079 05 0000 151</t>
  </si>
  <si>
    <t>050 2 02 02079 05 0001 151</t>
  </si>
  <si>
    <t>050 2 02 02079 05 0002 151</t>
  </si>
  <si>
    <t>050 2 02 02085 05 0000 151</t>
  </si>
  <si>
    <t>050 2 02 02085 05 0001 151</t>
  </si>
  <si>
    <t>050 2 02 02085 05 0002 151</t>
  </si>
  <si>
    <t>050 2 02 02999 05 0003 151</t>
  </si>
  <si>
    <t>050 2 02 02999 05 0007 151</t>
  </si>
  <si>
    <t>000 2 02 03000 00 0000 151</t>
  </si>
  <si>
    <t>050 2 02 03003 05 0000 151</t>
  </si>
  <si>
    <t>050 2 02 03003 05 0001 151</t>
  </si>
  <si>
    <t>050 2 02 03003 05 0002 151</t>
  </si>
  <si>
    <t>050 2 02 03007 05 0001 151</t>
  </si>
  <si>
    <t>050 2 02 03015 05 0001 151</t>
  </si>
  <si>
    <t>050 2 02 03020 05 0001 151</t>
  </si>
  <si>
    <t>050 2 02 03021 05 0001 151</t>
  </si>
  <si>
    <t>050 2 02 03021 05 0002 151</t>
  </si>
  <si>
    <t>050 2 02 03024 05 0000 151</t>
  </si>
  <si>
    <t>050 2 02 03024 05 0002 151</t>
  </si>
  <si>
    <t>050 2 02 03024 05 0003 151</t>
  </si>
  <si>
    <t>050 2 02 03024 05 0004 151</t>
  </si>
  <si>
    <t>050 2 02 03024 05 0005 151</t>
  </si>
  <si>
    <t>050 2 02 03024 05 0006 151</t>
  </si>
  <si>
    <t>050 2 02 03024 05 0007 151</t>
  </si>
  <si>
    <t>050 2 02 03024 05 0008 151</t>
  </si>
  <si>
    <t>050 2 02 03024 05 0009 151</t>
  </si>
  <si>
    <t>050 2 02 03024 05 0010 151</t>
  </si>
  <si>
    <t>050 2 02 03024 05 0011 151</t>
  </si>
  <si>
    <t>050 2 02 03024 05 0012 151</t>
  </si>
  <si>
    <t>050 2 02 03024 05 0013 151</t>
  </si>
  <si>
    <t>050 2 02 03024 05 0014 151</t>
  </si>
  <si>
    <t>050 2 02 03024 05 0015 151</t>
  </si>
  <si>
    <t>050 2 02 03024 05 0016 151</t>
  </si>
  <si>
    <t>050 2 02 03024 05 0017 151</t>
  </si>
  <si>
    <t>050 2 02 03026 05 0002 151</t>
  </si>
  <si>
    <t>050 2 02 03029 05 0002 151</t>
  </si>
  <si>
    <t>050 2 02 03055 05 0000151</t>
  </si>
  <si>
    <t>050 2 02 03055 05 0002 151</t>
  </si>
  <si>
    <t>050 2 02 03069 05 0000 151</t>
  </si>
  <si>
    <t>050 2 02 03069 05 0001 151</t>
  </si>
  <si>
    <t>050 2 02 03069 05 0002 151</t>
  </si>
  <si>
    <t>050 2 02 03070 05 0001 151</t>
  </si>
  <si>
    <t>000 2 02 04000 00 0000 151</t>
  </si>
  <si>
    <t>050 2 02 04005 05 0001 151</t>
  </si>
  <si>
    <t>050 2 02 04012 05 0000151</t>
  </si>
  <si>
    <t>050 2 02 04014 05 0000151</t>
  </si>
  <si>
    <t>050 2 02 04025 05 0001 151</t>
  </si>
  <si>
    <t>050 2 02 04999 05 0003 151</t>
  </si>
  <si>
    <t>050 2 02 04999 05 0004 151</t>
  </si>
  <si>
    <t>050 2 02 04999 05 0005 151</t>
  </si>
  <si>
    <t>050 2 07 05000 05 0001 180</t>
  </si>
  <si>
    <t>050 2 07 05000 05 0002 180</t>
  </si>
  <si>
    <t>050 2 07 05000 05 0003 180</t>
  </si>
  <si>
    <t>Программа Содействие развитию жилищного строительства, подпрограмма "Стимулирование застройщиков по реализации проектов развития застроенных территорий"</t>
  </si>
  <si>
    <t>2011 года</t>
  </si>
  <si>
    <t>070 114 06013 05 0000 430</t>
  </si>
  <si>
    <t>Денежные взыскания (штрафы) за нарушение законодательстваоб охране и использовании животного мира</t>
  </si>
  <si>
    <t>Денежные взыскания (штрафы) за нарушение законодательстваоб в области охраны окружающей среды</t>
  </si>
  <si>
    <t>182 1 05 01021 01 1000 110</t>
  </si>
  <si>
    <t>Единый 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</si>
  <si>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050 2 02 02999 05 0008 151</t>
  </si>
  <si>
    <t>050 2 02 04029 05 0001 151</t>
  </si>
  <si>
    <t>Межбюджетные трансферты, передаваемые бюджетам муниципальных районов  на реализацию дополнительных мероприятий, направленных на снижение напряженности на рынке труда</t>
  </si>
  <si>
    <t>182 1 05 01041 01 000 110</t>
  </si>
  <si>
    <t>161 1 16 33050 05 0000 140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</si>
  <si>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</si>
  <si>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t>050 2 02 02999 05 0009 151</t>
  </si>
  <si>
    <t>Субсидии на реализацию программы "Профилактика правонарушений в ХМАО-Югре на 2011-2013 годы" (ОБ)</t>
  </si>
  <si>
    <t>048 1 16 25050 01 0000 140</t>
  </si>
  <si>
    <t>Программа "Модернизация и реформирование жилищно-коммунального комплекса ХМАО-Югры на 2011-2013 годы"</t>
  </si>
  <si>
    <t>050 2 02 02077 00 0000 151</t>
  </si>
  <si>
    <t>Субсидии бюджетам на бюджетные инвестиции</t>
  </si>
  <si>
    <t>Иные межбюджетные трансферты по программе "Развития малого и среднего предпринимательства в ХМАО-Югре"</t>
  </si>
  <si>
    <t>182 1 05 01020 00 0000 110</t>
  </si>
  <si>
    <t>182 1 05 01040 00 000 110</t>
  </si>
  <si>
    <t xml:space="preserve">182 1 05 01010 00 0000 110 </t>
  </si>
  <si>
    <t>040 1 08 07080 00 0000 110</t>
  </si>
  <si>
    <t>048 1 16 90050 05 0000 140</t>
  </si>
  <si>
    <t xml:space="preserve">Прочие поступления от денежных взысканий (штрафов) и иных сумм в возмещение ущерба, зачисляемые в бюджеты муниципальных районов </t>
  </si>
  <si>
    <t>000 1 16 25000 01 0000 140</t>
  </si>
  <si>
    <t>050 2 02 02999 00 0000 151</t>
  </si>
  <si>
    <t>050 2 02 02999 05 0010 151</t>
  </si>
  <si>
    <t>Программа "Югры" на 2011-2013 годы и на период до 2015 года. Подпрограмма "Библиотечное дело"</t>
  </si>
  <si>
    <t>050 2 02 03021 00 0000 151</t>
  </si>
  <si>
    <t>Программа "Молодежь Югры" на 2011-2013 годы. Подпрограмма "Развитие потенциала молодежи"</t>
  </si>
  <si>
    <t>050 2 02 04999 00 0000 151</t>
  </si>
  <si>
    <t>050 2 02 04999 05 0006 151</t>
  </si>
  <si>
    <t>Программа "Новая школа Югры" на 2010-2013 годы. Подпрограмма "Инновационное развитие образования"</t>
  </si>
  <si>
    <t>план                за       9 месяцев</t>
  </si>
  <si>
    <t xml:space="preserve">              </t>
  </si>
  <si>
    <t>040 1 16 90050 05 0000 140</t>
  </si>
  <si>
    <t>к 9 месяцам</t>
  </si>
  <si>
    <t>182 1 09 07000 05 0000 110</t>
  </si>
  <si>
    <t xml:space="preserve">182 1 09 07030 05 0000 110     </t>
  </si>
  <si>
    <t>182 1 09 07050 05 0000 110</t>
  </si>
  <si>
    <t>188 1 13 03050 05 0000 130</t>
  </si>
  <si>
    <t>070 114 06014 10 0000 430</t>
  </si>
  <si>
    <t>Доходы от продажи земельных участков, государственная собственность на которые не разграничена и которые расположены в границах  поселений</t>
  </si>
  <si>
    <t>050 2 02 03047 05 0001 151</t>
  </si>
  <si>
    <t>Субвенция ФБ на возмещение части затрат на закупку кормов для маточного поголовья крупного рогатого скота</t>
  </si>
  <si>
    <t>Иные межбюджетные трансферты на реконструкцию и модернизацию сетей теплоснабжения для подготовки к осенне-зимнему периоду</t>
  </si>
  <si>
    <t>Подпрограмма "Развитие материально-технической базы сферы образования" Программа "Новая школа Югры" на 20110-2013 годы</t>
  </si>
  <si>
    <t>ПРОЧИЕ МЕЖБЮДЖЕТНЫЕ ТРАНСФЕРТЫ</t>
  </si>
  <si>
    <t xml:space="preserve">070 1 11 05010 10 0000 120       </t>
  </si>
  <si>
    <t>050 2 02 02077 05 0004 151</t>
  </si>
  <si>
    <t xml:space="preserve">Подпрограмма "Софинансирование  муниципальных программ реконструкции внутрипоселковых электрических сетей населенных пунктов автономного округа" </t>
  </si>
  <si>
    <t xml:space="preserve">Подпрограмма "Автомобильные дороги" Программа "Развитие транспортной системы ХМАО-Югры" </t>
  </si>
  <si>
    <t>Подпрограмма "Стимулирование застройщиков по реализации проектов развития застроенных территорий",программа "Содействие развитию жилищного строительства на  2011-2013 г.г.</t>
  </si>
  <si>
    <t>Подпрограмма "Развитие материально-технической базы учреждений здравоохранения" Программа "Современное здравоохранение Югры" на 2011-2013годы</t>
  </si>
  <si>
    <t>Программа "Развитие физической культуры и спорта в ХМАО-Югре" на 2011-2013 г.г.</t>
  </si>
  <si>
    <r>
      <t>П</t>
    </r>
    <r>
      <rPr>
        <sz val="10"/>
        <color indexed="8"/>
        <rFont val="Times New Roman"/>
        <family val="1"/>
      </rPr>
      <t>рограмма по капитальному ремонту многоквартирных домов "Наш дом" на 2011-2013 годы и на период до 2020 года"</t>
    </r>
  </si>
  <si>
    <t>Наименование   доходов</t>
  </si>
  <si>
    <t>НАЛОГОВЫЕ ДОХОДЫ</t>
  </si>
  <si>
    <t>Единый налог, взимаемый в связи с применением упрощенной системы налогообложения</t>
  </si>
  <si>
    <t>Единый налог на вмененный доход для отдельных видов деятельности</t>
  </si>
  <si>
    <t xml:space="preserve"> НЕНАЛОГОВЫЕ  ДОХОДЫ, ВСЕГО</t>
  </si>
  <si>
    <t>НАЛОГИ  НА  ПРИБЫЛЬ, ДОХОДЫ</t>
  </si>
  <si>
    <r>
      <t>Прочие</t>
    </r>
    <r>
      <rPr>
        <sz val="10"/>
        <color indexed="8"/>
        <rFont val="Times New Roman"/>
        <family val="1"/>
      </rPr>
      <t xml:space="preserve"> доходы бюджетов муниципальных районов от оказания платных услуг и компенсации затрат Муниципальных районов (Комитет по образованию)</t>
    </r>
  </si>
  <si>
    <r>
      <t>Прочие</t>
    </r>
    <r>
      <rPr>
        <sz val="10"/>
        <color indexed="8"/>
        <rFont val="Times New Roman"/>
        <family val="1"/>
      </rPr>
      <t xml:space="preserve"> доходы бюджетов муниципальных районов от оказания платных услуг и компенсации затрат Муниципальных районов(Комитет по культуре )</t>
    </r>
  </si>
  <si>
    <r>
      <t>Прочие</t>
    </r>
    <r>
      <rPr>
        <sz val="10"/>
        <color indexed="8"/>
        <rFont val="Times New Roman"/>
        <family val="1"/>
      </rPr>
      <t xml:space="preserve"> доходы бюджетов муниципальных районов от оказания платных услуг и компенсации затрат  Муниципальных районов</t>
    </r>
  </si>
  <si>
    <t>040 1 13 03050 05 0000 130</t>
  </si>
  <si>
    <r>
      <t>Прочие</t>
    </r>
    <r>
      <rPr>
        <sz val="10"/>
        <color indexed="8"/>
        <rFont val="Times New Roman"/>
        <family val="1"/>
      </rPr>
      <t xml:space="preserve"> доходы бюджетов муниципальных районов от оказания платных услуг и компенсации затратМуниципальных районов (Комитет по здравоохранению)</t>
    </r>
  </si>
  <si>
    <r>
      <t>Прочие</t>
    </r>
    <r>
      <rPr>
        <sz val="10"/>
        <color indexed="8"/>
        <rFont val="Times New Roman"/>
        <family val="1"/>
      </rPr>
      <t xml:space="preserve"> доходы бюджетов муниципальных районов от оказания платных услуг и компенсации затрат Муниципальных районов</t>
    </r>
  </si>
  <si>
    <r>
      <t xml:space="preserve">СУБСИДИИ  </t>
    </r>
    <r>
      <rPr>
        <sz val="12"/>
        <color indexed="8"/>
        <rFont val="Times New Roman"/>
        <family val="1"/>
      </rPr>
      <t>от других бюджетов бюджетной системы РФ</t>
    </r>
  </si>
  <si>
    <r>
      <t xml:space="preserve">ДОТАЦИИ </t>
    </r>
    <r>
      <rPr>
        <sz val="12"/>
        <color indexed="8"/>
        <rFont val="Times New Roman"/>
        <family val="1"/>
      </rPr>
      <t>от других бюджетов бюджетной системы РФ (ОБ)</t>
    </r>
  </si>
  <si>
    <r>
      <t xml:space="preserve">СУБВЕНЦИИ </t>
    </r>
    <r>
      <rPr>
        <sz val="12"/>
        <color indexed="8"/>
        <rFont val="Times New Roman"/>
        <family val="1"/>
      </rPr>
      <t>от других бюджетов бюджетной системы РФ</t>
    </r>
  </si>
  <si>
    <t>050 2 02 02109 05 050002 151</t>
  </si>
  <si>
    <t>Осуществление первичного воинского учета на территориях, где отсутствуют военные комиссариаты (ФБ)</t>
  </si>
  <si>
    <t xml:space="preserve">Субвенция на обеспечение жилыми помещениями детей-сирот и детей, оставшихся без попечения родителей, а также детей, находящихся под опекой (попечительством), не имеющих закрепленного жилого помещения </t>
  </si>
  <si>
    <t>Субвенции на участие в реализации программы "Социально-экономической развитие коренных малочисленных народов Севера ХМАО-Югры" на 2011-2013 годы</t>
  </si>
  <si>
    <t>Субвенция местным бюджетам  на исполнение полномочий по расчету и распределению дотаций поселениям, входящим в состав муниципального района (ОБ)</t>
  </si>
  <si>
    <t>Программа  "Содействие занятости населения на 2011-2013 годы"</t>
  </si>
  <si>
    <t>050 2 02 04999 05 0000 151</t>
  </si>
  <si>
    <t>050 2 02 02077 05 0010 151</t>
  </si>
  <si>
    <t>050 2 02 03026 05 0001 151</t>
  </si>
  <si>
    <t xml:space="preserve"> на 1  ноября  2011 года </t>
  </si>
  <si>
    <t>факт на 1ноября                     2011 года</t>
  </si>
  <si>
    <t>050 2 02 04999 05 0008 151</t>
  </si>
  <si>
    <t>050 2 02 04999 05 0009 151</t>
  </si>
  <si>
    <t xml:space="preserve">Подпрограмма "Народное творчество и традиционная культура" Программа "Культура  Югры2 на 2011-2013 годы и на перспективу до 2015 года </t>
  </si>
  <si>
    <t>Иные межбюджетные трансферты на реализацию программы "профилактика правонарушений в ХМАО-Югре на 2011-2013 годы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</si>
</sst>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&quot;р.&quot;_-;\-* #,##0.0&quot;р.&quot;_-;_-* &quot;-&quot;??&quot;р.&quot;_-;_-@_-"/>
    <numFmt numFmtId="165" formatCode="_-* #,##0&quot;р.&quot;_-;\-* #,##0&quot;р.&quot;_-;_-* &quot;-&quot;??&quot;р.&quot;_-;_-@_-"/>
    <numFmt numFmtId="166" formatCode="000000"/>
    <numFmt numFmtId="167" formatCode="_-* #,##0.000&quot;р.&quot;_-;\-* #,##0.000&quot;р.&quot;_-;_-* &quot;-&quot;??&quot;р.&quot;_-;_-@_-"/>
    <numFmt numFmtId="168" formatCode="_-* #,##0.0000&quot;р.&quot;_-;\-* #,##0.0000&quot;р.&quot;_-;_-* &quot;-&quot;??&quot;р.&quot;_-;_-@_-"/>
    <numFmt numFmtId="169" formatCode="_-* #,##0.000_р_._-;\-* #,##0.000_р_._-;_-* &quot;-&quot;??_р_._-;_-@_-"/>
    <numFmt numFmtId="170" formatCode="0.0"/>
    <numFmt numFmtId="171" formatCode="0.000"/>
    <numFmt numFmtId="172" formatCode="#,##0.0"/>
    <numFmt numFmtId="173" formatCode="0.0000000"/>
    <numFmt numFmtId="174" formatCode="0.000000"/>
    <numFmt numFmtId="175" formatCode="0.00000"/>
    <numFmt numFmtId="176" formatCode="_(\$* #,##0_);_(\$* \(#,##0\);_(\$* &quot;-&quot;_);_(@_)"/>
    <numFmt numFmtId="177" formatCode="_(* #,##0_);_(* \(#,##0\);_(* &quot;-&quot;_);_(@_)"/>
    <numFmt numFmtId="178" formatCode="_(\$* #,##0.00_);_(\$* \(#,##0.00\);_(\$* &quot;-&quot;??_);_(@_)"/>
    <numFmt numFmtId="179" formatCode="_(* #,##0.00_);_(* \(#,##0.00\);_(* &quot;-&quot;??_);_(@_)"/>
    <numFmt numFmtId="180" formatCode="#,##0.00;[Red]\-#,##0.00;0"/>
    <numFmt numFmtId="181" formatCode="0.00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.000"/>
    <numFmt numFmtId="187" formatCode="#,##0.0000"/>
    <numFmt numFmtId="188" formatCode="#,##0.00000"/>
    <numFmt numFmtId="189" formatCode="#,##0.00;[Red]\-#,##0.00;0.00"/>
    <numFmt numFmtId="190" formatCode="#,##0;[Red]\-#,##0;0"/>
    <numFmt numFmtId="191" formatCode="#,##0.000;[Red]\-#,##0.000;0.000"/>
    <numFmt numFmtId="192" formatCode="#,##0.0;[Red]\-#,##0.0;0.0"/>
    <numFmt numFmtId="193" formatCode="#,##0.0_ ;[Red]\-#,##0.0\ "/>
    <numFmt numFmtId="194" formatCode="#,##0.000_ ;[Red]\-#,##0.000\ "/>
    <numFmt numFmtId="195" formatCode="#,##0.00_ ;[Red]\-#,##0.00\ "/>
  </numFmts>
  <fonts count="112">
    <font>
      <sz val="10"/>
      <name val="Arial Cyr"/>
      <family val="0"/>
    </font>
    <font>
      <u val="single"/>
      <sz val="10"/>
      <color indexed="12"/>
      <name val="Arial Cyr"/>
      <family val="0"/>
    </font>
    <font>
      <sz val="8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i/>
      <sz val="10"/>
      <name val="Arial Cyr"/>
      <family val="0"/>
    </font>
    <font>
      <i/>
      <sz val="10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sz val="8"/>
      <name val="Arial CYR"/>
      <family val="2"/>
    </font>
    <font>
      <b/>
      <sz val="11"/>
      <name val="Arial Cyr"/>
      <family val="0"/>
    </font>
    <font>
      <i/>
      <sz val="9"/>
      <name val="Arial Cyr"/>
      <family val="0"/>
    </font>
    <font>
      <i/>
      <sz val="8"/>
      <name val="Arial Cyr"/>
      <family val="0"/>
    </font>
    <font>
      <sz val="8"/>
      <color indexed="8"/>
      <name val="Arial"/>
      <family val="2"/>
    </font>
    <font>
      <sz val="9"/>
      <color indexed="8"/>
      <name val="Arial"/>
      <family val="2"/>
    </font>
    <font>
      <b/>
      <i/>
      <sz val="9"/>
      <name val="Arial Cyr"/>
      <family val="0"/>
    </font>
    <font>
      <sz val="10"/>
      <name val="Arial"/>
      <family val="2"/>
    </font>
    <font>
      <i/>
      <sz val="8"/>
      <color indexed="8"/>
      <name val="Arial"/>
      <family val="2"/>
    </font>
    <font>
      <i/>
      <sz val="10"/>
      <color indexed="8"/>
      <name val="Arial"/>
      <family val="2"/>
    </font>
    <font>
      <sz val="10"/>
      <name val="Times New Roman"/>
      <family val="1"/>
    </font>
    <font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2"/>
    </font>
    <font>
      <b/>
      <sz val="11"/>
      <color indexed="10"/>
      <name val="Arial Cyr"/>
      <family val="0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i/>
      <sz val="12"/>
      <color indexed="8"/>
      <name val="Arial Cyr"/>
      <family val="0"/>
    </font>
    <font>
      <b/>
      <sz val="12"/>
      <color indexed="8"/>
      <name val="Arial Cyr"/>
      <family val="0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i/>
      <sz val="8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9"/>
      <color indexed="8"/>
      <name val="Times New Roman"/>
      <family val="1"/>
    </font>
    <font>
      <i/>
      <sz val="12"/>
      <color indexed="8"/>
      <name val="Times New Roman"/>
      <family val="1"/>
    </font>
    <font>
      <sz val="8"/>
      <color indexed="8"/>
      <name val="Times New Roman"/>
      <family val="1"/>
    </font>
    <font>
      <i/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i/>
      <sz val="14"/>
      <color indexed="8"/>
      <name val="Arial Cyr"/>
      <family val="0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 Cyr"/>
      <family val="0"/>
    </font>
    <font>
      <b/>
      <sz val="10"/>
      <color theme="1"/>
      <name val="Arial Cyr"/>
      <family val="2"/>
    </font>
    <font>
      <b/>
      <sz val="11"/>
      <color rgb="FFFF0000"/>
      <name val="Arial Cyr"/>
      <family val="0"/>
    </font>
    <font>
      <sz val="12"/>
      <color theme="1"/>
      <name val="Arial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theme="1"/>
      <name val="Arial"/>
      <family val="2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i/>
      <sz val="10"/>
      <color theme="1"/>
      <name val="Times New Roman"/>
      <family val="1"/>
    </font>
    <font>
      <i/>
      <sz val="8"/>
      <color theme="1"/>
      <name val="Times New Roman"/>
      <family val="1"/>
    </font>
    <font>
      <b/>
      <i/>
      <sz val="12"/>
      <color theme="1"/>
      <name val="Times New Roman"/>
      <family val="1"/>
    </font>
    <font>
      <sz val="9"/>
      <color theme="1"/>
      <name val="Times New Roman"/>
      <family val="1"/>
    </font>
    <font>
      <i/>
      <sz val="12"/>
      <color theme="1"/>
      <name val="Times New Roman"/>
      <family val="1"/>
    </font>
    <font>
      <sz val="8"/>
      <color theme="1"/>
      <name val="Times New Roman"/>
      <family val="1"/>
    </font>
    <font>
      <i/>
      <sz val="9"/>
      <color theme="1"/>
      <name val="Times New Roman"/>
      <family val="1"/>
    </font>
    <font>
      <b/>
      <sz val="8"/>
      <color theme="1"/>
      <name val="Times New Roman"/>
      <family val="1"/>
    </font>
    <font>
      <sz val="11"/>
      <color theme="1"/>
      <name val="Times New Roman"/>
      <family val="1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i/>
      <sz val="14"/>
      <color theme="1"/>
      <name val="Arial Cyr"/>
      <family val="0"/>
    </font>
    <font>
      <b/>
      <i/>
      <sz val="12"/>
      <color theme="1"/>
      <name val="Arial Cyr"/>
      <family val="0"/>
    </font>
    <font>
      <b/>
      <sz val="12"/>
      <color theme="1"/>
      <name val="Arial Cyr"/>
      <family val="0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0" fillId="2" borderId="0" applyNumberFormat="0" applyBorder="0" applyAlignment="0" applyProtection="0"/>
    <xf numFmtId="0" fontId="70" fillId="3" borderId="0" applyNumberFormat="0" applyBorder="0" applyAlignment="0" applyProtection="0"/>
    <xf numFmtId="0" fontId="70" fillId="4" borderId="0" applyNumberFormat="0" applyBorder="0" applyAlignment="0" applyProtection="0"/>
    <xf numFmtId="0" fontId="70" fillId="5" borderId="0" applyNumberFormat="0" applyBorder="0" applyAlignment="0" applyProtection="0"/>
    <xf numFmtId="0" fontId="70" fillId="6" borderId="0" applyNumberFormat="0" applyBorder="0" applyAlignment="0" applyProtection="0"/>
    <xf numFmtId="0" fontId="70" fillId="7" borderId="0" applyNumberFormat="0" applyBorder="0" applyAlignment="0" applyProtection="0"/>
    <xf numFmtId="0" fontId="70" fillId="8" borderId="0" applyNumberFormat="0" applyBorder="0" applyAlignment="0" applyProtection="0"/>
    <xf numFmtId="0" fontId="70" fillId="9" borderId="0" applyNumberFormat="0" applyBorder="0" applyAlignment="0" applyProtection="0"/>
    <xf numFmtId="0" fontId="70" fillId="10" borderId="0" applyNumberFormat="0" applyBorder="0" applyAlignment="0" applyProtection="0"/>
    <xf numFmtId="0" fontId="70" fillId="11" borderId="0" applyNumberFormat="0" applyBorder="0" applyAlignment="0" applyProtection="0"/>
    <xf numFmtId="0" fontId="70" fillId="12" borderId="0" applyNumberFormat="0" applyBorder="0" applyAlignment="0" applyProtection="0"/>
    <xf numFmtId="0" fontId="70" fillId="13" borderId="0" applyNumberFormat="0" applyBorder="0" applyAlignment="0" applyProtection="0"/>
    <xf numFmtId="0" fontId="71" fillId="14" borderId="0" applyNumberFormat="0" applyBorder="0" applyAlignment="0" applyProtection="0"/>
    <xf numFmtId="0" fontId="71" fillId="15" borderId="0" applyNumberFormat="0" applyBorder="0" applyAlignment="0" applyProtection="0"/>
    <xf numFmtId="0" fontId="71" fillId="16" borderId="0" applyNumberFormat="0" applyBorder="0" applyAlignment="0" applyProtection="0"/>
    <xf numFmtId="0" fontId="71" fillId="17" borderId="0" applyNumberFormat="0" applyBorder="0" applyAlignment="0" applyProtection="0"/>
    <xf numFmtId="0" fontId="71" fillId="18" borderId="0" applyNumberFormat="0" applyBorder="0" applyAlignment="0" applyProtection="0"/>
    <xf numFmtId="0" fontId="71" fillId="19" borderId="0" applyNumberFormat="0" applyBorder="0" applyAlignment="0" applyProtection="0"/>
    <xf numFmtId="0" fontId="71" fillId="20" borderId="0" applyNumberFormat="0" applyBorder="0" applyAlignment="0" applyProtection="0"/>
    <xf numFmtId="0" fontId="71" fillId="21" borderId="0" applyNumberFormat="0" applyBorder="0" applyAlignment="0" applyProtection="0"/>
    <xf numFmtId="0" fontId="71" fillId="22" borderId="0" applyNumberFormat="0" applyBorder="0" applyAlignment="0" applyProtection="0"/>
    <xf numFmtId="0" fontId="71" fillId="23" borderId="0" applyNumberFormat="0" applyBorder="0" applyAlignment="0" applyProtection="0"/>
    <xf numFmtId="0" fontId="71" fillId="24" borderId="0" applyNumberFormat="0" applyBorder="0" applyAlignment="0" applyProtection="0"/>
    <xf numFmtId="0" fontId="71" fillId="25" borderId="0" applyNumberFormat="0" applyBorder="0" applyAlignment="0" applyProtection="0"/>
    <xf numFmtId="0" fontId="72" fillId="26" borderId="1" applyNumberFormat="0" applyAlignment="0" applyProtection="0"/>
    <xf numFmtId="0" fontId="73" fillId="27" borderId="2" applyNumberFormat="0" applyAlignment="0" applyProtection="0"/>
    <xf numFmtId="0" fontId="74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5" fillId="0" borderId="3" applyNumberFormat="0" applyFill="0" applyAlignment="0" applyProtection="0"/>
    <xf numFmtId="0" fontId="76" fillId="0" borderId="4" applyNumberFormat="0" applyFill="0" applyAlignment="0" applyProtection="0"/>
    <xf numFmtId="0" fontId="77" fillId="0" borderId="5" applyNumberFormat="0" applyFill="0" applyAlignment="0" applyProtection="0"/>
    <xf numFmtId="0" fontId="77" fillId="0" borderId="0" applyNumberFormat="0" applyFill="0" applyBorder="0" applyAlignment="0" applyProtection="0"/>
    <xf numFmtId="0" fontId="78" fillId="0" borderId="6" applyNumberFormat="0" applyFill="0" applyAlignment="0" applyProtection="0"/>
    <xf numFmtId="0" fontId="79" fillId="28" borderId="7" applyNumberFormat="0" applyAlignment="0" applyProtection="0"/>
    <xf numFmtId="0" fontId="80" fillId="0" borderId="0" applyNumberFormat="0" applyFill="0" applyBorder="0" applyAlignment="0" applyProtection="0"/>
    <xf numFmtId="0" fontId="81" fillId="29" borderId="0" applyNumberFormat="0" applyBorder="0" applyAlignment="0" applyProtection="0"/>
    <xf numFmtId="0" fontId="2" fillId="0" borderId="0">
      <alignment/>
      <protection/>
    </xf>
    <xf numFmtId="0" fontId="16" fillId="0" borderId="0">
      <alignment/>
      <protection/>
    </xf>
    <xf numFmtId="0" fontId="3" fillId="0" borderId="0" applyNumberFormat="0" applyFill="0" applyBorder="0" applyAlignment="0" applyProtection="0"/>
    <xf numFmtId="0" fontId="82" fillId="30" borderId="0" applyNumberFormat="0" applyBorder="0" applyAlignment="0" applyProtection="0"/>
    <xf numFmtId="0" fontId="8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84" fillId="0" borderId="9" applyNumberFormat="0" applyFill="0" applyAlignment="0" applyProtection="0"/>
    <xf numFmtId="0" fontId="8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6" fillId="32" borderId="0" applyNumberFormat="0" applyBorder="0" applyAlignment="0" applyProtection="0"/>
  </cellStyleXfs>
  <cellXfs count="257">
    <xf numFmtId="0" fontId="0" fillId="0" borderId="0" xfId="0" applyAlignment="1">
      <alignment/>
    </xf>
    <xf numFmtId="0" fontId="4" fillId="0" borderId="0" xfId="0" applyFont="1" applyFill="1" applyBorder="1" applyAlignment="1">
      <alignment/>
    </xf>
    <xf numFmtId="0" fontId="14" fillId="0" borderId="0" xfId="0" applyFont="1" applyFill="1" applyBorder="1" applyAlignment="1">
      <alignment vertical="top" wrapText="1"/>
    </xf>
    <xf numFmtId="0" fontId="0" fillId="0" borderId="0" xfId="0" applyFill="1" applyAlignment="1">
      <alignment/>
    </xf>
    <xf numFmtId="0" fontId="4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49" fontId="2" fillId="0" borderId="0" xfId="54" applyNumberFormat="1" applyFont="1" applyFill="1" applyBorder="1" applyAlignment="1" applyProtection="1">
      <alignment horizontal="left"/>
      <protection hidden="1"/>
    </xf>
    <xf numFmtId="0" fontId="14" fillId="0" borderId="0" xfId="0" applyFont="1" applyFill="1" applyBorder="1" applyAlignment="1">
      <alignment horizontal="justify" vertical="top" wrapText="1"/>
    </xf>
    <xf numFmtId="49" fontId="7" fillId="0" borderId="0" xfId="0" applyNumberFormat="1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justify" vertical="top" wrapText="1"/>
    </xf>
    <xf numFmtId="0" fontId="7" fillId="0" borderId="0" xfId="54" applyNumberFormat="1" applyFont="1" applyFill="1" applyBorder="1" applyAlignment="1" applyProtection="1">
      <alignment horizontal="left" wrapText="1"/>
      <protection hidden="1"/>
    </xf>
    <xf numFmtId="0" fontId="8" fillId="0" borderId="0" xfId="0" applyFont="1" applyFill="1" applyBorder="1" applyAlignment="1">
      <alignment/>
    </xf>
    <xf numFmtId="0" fontId="2" fillId="0" borderId="0" xfId="54" applyNumberFormat="1" applyFont="1" applyFill="1" applyBorder="1" applyAlignment="1" applyProtection="1">
      <alignment horizontal="left" wrapText="1"/>
      <protection hidden="1"/>
    </xf>
    <xf numFmtId="0" fontId="17" fillId="0" borderId="0" xfId="0" applyFont="1" applyFill="1" applyBorder="1" applyAlignment="1">
      <alignment horizontal="right" vertical="top" wrapText="1"/>
    </xf>
    <xf numFmtId="0" fontId="18" fillId="0" borderId="0" xfId="0" applyFont="1" applyFill="1" applyBorder="1" applyAlignment="1">
      <alignment horizontal="justify" vertical="top" wrapText="1"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1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/>
    </xf>
    <xf numFmtId="49" fontId="6" fillId="0" borderId="0" xfId="0" applyNumberFormat="1" applyFont="1" applyFill="1" applyBorder="1" applyAlignment="1">
      <alignment wrapText="1"/>
    </xf>
    <xf numFmtId="49" fontId="7" fillId="0" borderId="0" xfId="0" applyNumberFormat="1" applyFont="1" applyFill="1" applyBorder="1" applyAlignment="1">
      <alignment wrapText="1"/>
    </xf>
    <xf numFmtId="0" fontId="11" fillId="0" borderId="0" xfId="54" applyNumberFormat="1" applyFont="1" applyFill="1" applyBorder="1" applyAlignment="1" applyProtection="1">
      <alignment horizontal="left" wrapText="1"/>
      <protection hidden="1"/>
    </xf>
    <xf numFmtId="0" fontId="6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7" fillId="0" borderId="0" xfId="0" applyFont="1" applyFill="1" applyBorder="1" applyAlignment="1">
      <alignment wrapText="1"/>
    </xf>
    <xf numFmtId="0" fontId="7" fillId="0" borderId="0" xfId="0" applyFont="1" applyFill="1" applyBorder="1" applyAlignment="1">
      <alignment/>
    </xf>
    <xf numFmtId="0" fontId="4" fillId="0" borderId="0" xfId="0" applyFont="1" applyFill="1" applyBorder="1" applyAlignment="1">
      <alignment wrapText="1"/>
    </xf>
    <xf numFmtId="0" fontId="13" fillId="0" borderId="0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49" fontId="7" fillId="0" borderId="0" xfId="0" applyNumberFormat="1" applyFont="1" applyFill="1" applyBorder="1" applyAlignment="1">
      <alignment horizontal="left" wrapText="1"/>
    </xf>
    <xf numFmtId="0" fontId="12" fillId="0" borderId="0" xfId="0" applyFont="1" applyFill="1" applyBorder="1" applyAlignment="1">
      <alignment wrapText="1"/>
    </xf>
    <xf numFmtId="0" fontId="11" fillId="0" borderId="0" xfId="0" applyFont="1" applyFill="1" applyBorder="1" applyAlignment="1">
      <alignment/>
    </xf>
    <xf numFmtId="0" fontId="11" fillId="0" borderId="0" xfId="0" applyFont="1" applyFill="1" applyBorder="1" applyAlignment="1">
      <alignment wrapText="1"/>
    </xf>
    <xf numFmtId="49" fontId="7" fillId="0" borderId="0" xfId="0" applyNumberFormat="1" applyFont="1" applyFill="1" applyBorder="1" applyAlignment="1">
      <alignment/>
    </xf>
    <xf numFmtId="0" fontId="6" fillId="0" borderId="0" xfId="54" applyNumberFormat="1" applyFont="1" applyFill="1" applyBorder="1" applyAlignment="1" applyProtection="1">
      <alignment horizontal="left" wrapText="1"/>
      <protection hidden="1"/>
    </xf>
    <xf numFmtId="0" fontId="7" fillId="0" borderId="0" xfId="0" applyNumberFormat="1" applyFont="1" applyFill="1" applyBorder="1" applyAlignment="1">
      <alignment wrapText="1"/>
    </xf>
    <xf numFmtId="0" fontId="8" fillId="0" borderId="0" xfId="0" applyFont="1" applyFill="1" applyBorder="1" applyAlignment="1">
      <alignment wrapText="1"/>
    </xf>
    <xf numFmtId="0" fontId="19" fillId="0" borderId="0" xfId="0" applyFont="1" applyFill="1" applyBorder="1" applyAlignment="1">
      <alignment wrapText="1"/>
    </xf>
    <xf numFmtId="0" fontId="0" fillId="0" borderId="0" xfId="54" applyNumberFormat="1" applyFont="1" applyFill="1" applyBorder="1" applyAlignment="1" applyProtection="1">
      <alignment horizontal="left"/>
      <protection hidden="1"/>
    </xf>
    <xf numFmtId="0" fontId="0" fillId="0" borderId="0" xfId="54" applyNumberFormat="1" applyFont="1" applyFill="1" applyBorder="1" applyAlignment="1" applyProtection="1">
      <alignment horizontal="left" wrapText="1"/>
      <protection hidden="1"/>
    </xf>
    <xf numFmtId="49" fontId="2" fillId="0" borderId="0" xfId="0" applyNumberFormat="1" applyFont="1" applyFill="1" applyBorder="1" applyAlignment="1">
      <alignment wrapText="1"/>
    </xf>
    <xf numFmtId="0" fontId="4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left"/>
    </xf>
    <xf numFmtId="0" fontId="20" fillId="0" borderId="0" xfId="0" applyFont="1" applyFill="1" applyBorder="1" applyAlignment="1">
      <alignment wrapText="1" readingOrder="1"/>
    </xf>
    <xf numFmtId="0" fontId="13" fillId="0" borderId="0" xfId="0" applyFont="1" applyFill="1" applyBorder="1" applyAlignment="1">
      <alignment vertical="top" wrapText="1"/>
    </xf>
    <xf numFmtId="0" fontId="9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5" fillId="0" borderId="0" xfId="0" applyFont="1" applyFill="1" applyBorder="1" applyAlignment="1">
      <alignment wrapText="1"/>
    </xf>
    <xf numFmtId="0" fontId="15" fillId="0" borderId="0" xfId="0" applyFont="1" applyFill="1" applyBorder="1" applyAlignment="1">
      <alignment/>
    </xf>
    <xf numFmtId="0" fontId="5" fillId="0" borderId="0" xfId="0" applyFont="1" applyFill="1" applyBorder="1" applyAlignment="1">
      <alignment wrapText="1"/>
    </xf>
    <xf numFmtId="0" fontId="87" fillId="0" borderId="0" xfId="0" applyFont="1" applyFill="1" applyAlignment="1">
      <alignment/>
    </xf>
    <xf numFmtId="0" fontId="87" fillId="0" borderId="0" xfId="0" applyFont="1" applyFill="1" applyBorder="1" applyAlignment="1">
      <alignment/>
    </xf>
    <xf numFmtId="0" fontId="88" fillId="0" borderId="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170" fontId="0" fillId="0" borderId="0" xfId="0" applyNumberForma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87" fillId="0" borderId="0" xfId="0" applyFont="1" applyFill="1" applyAlignment="1">
      <alignment horizontal="center"/>
    </xf>
    <xf numFmtId="0" fontId="87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Alignment="1">
      <alignment horizontal="center"/>
    </xf>
    <xf numFmtId="4" fontId="89" fillId="0" borderId="0" xfId="0" applyNumberFormat="1" applyFont="1" applyAlignment="1">
      <alignment/>
    </xf>
    <xf numFmtId="4" fontId="89" fillId="0" borderId="0" xfId="0" applyNumberFormat="1" applyFont="1" applyFill="1" applyAlignment="1">
      <alignment/>
    </xf>
    <xf numFmtId="4" fontId="89" fillId="0" borderId="0" xfId="0" applyNumberFormat="1" applyFont="1" applyFill="1" applyBorder="1" applyAlignment="1">
      <alignment/>
    </xf>
    <xf numFmtId="172" fontId="90" fillId="0" borderId="0" xfId="0" applyNumberFormat="1" applyFont="1" applyFill="1" applyBorder="1" applyAlignment="1">
      <alignment horizontal="center"/>
    </xf>
    <xf numFmtId="172" fontId="90" fillId="0" borderId="0" xfId="0" applyNumberFormat="1" applyFont="1" applyFill="1" applyAlignment="1">
      <alignment horizontal="center"/>
    </xf>
    <xf numFmtId="0" fontId="90" fillId="0" borderId="0" xfId="0" applyFont="1" applyFill="1" applyAlignment="1">
      <alignment horizontal="center"/>
    </xf>
    <xf numFmtId="4" fontId="90" fillId="0" borderId="0" xfId="0" applyNumberFormat="1" applyFont="1" applyFill="1" applyAlignment="1">
      <alignment horizontal="center"/>
    </xf>
    <xf numFmtId="0" fontId="90" fillId="0" borderId="0" xfId="0" applyFont="1" applyFill="1" applyBorder="1" applyAlignment="1">
      <alignment horizontal="center"/>
    </xf>
    <xf numFmtId="172" fontId="22" fillId="0" borderId="0" xfId="0" applyNumberFormat="1" applyFont="1" applyFill="1" applyBorder="1" applyAlignment="1">
      <alignment horizontal="center"/>
    </xf>
    <xf numFmtId="172" fontId="22" fillId="0" borderId="0" xfId="0" applyNumberFormat="1" applyFont="1" applyFill="1" applyBorder="1" applyAlignment="1">
      <alignment horizontal="center" vertical="top"/>
    </xf>
    <xf numFmtId="172" fontId="21" fillId="0" borderId="0" xfId="0" applyNumberFormat="1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172" fontId="23" fillId="0" borderId="0" xfId="0" applyNumberFormat="1" applyFont="1" applyFill="1" applyBorder="1" applyAlignment="1">
      <alignment horizontal="center"/>
    </xf>
    <xf numFmtId="172" fontId="24" fillId="0" borderId="0" xfId="0" applyNumberFormat="1" applyFont="1" applyFill="1" applyBorder="1" applyAlignment="1">
      <alignment horizontal="center"/>
    </xf>
    <xf numFmtId="172" fontId="21" fillId="0" borderId="0" xfId="0" applyNumberFormat="1" applyFont="1" applyFill="1" applyBorder="1" applyAlignment="1">
      <alignment horizontal="center" wrapText="1"/>
    </xf>
    <xf numFmtId="172" fontId="21" fillId="0" borderId="0" xfId="0" applyNumberFormat="1" applyFont="1" applyFill="1" applyAlignment="1">
      <alignment horizontal="center"/>
    </xf>
    <xf numFmtId="0" fontId="21" fillId="0" borderId="0" xfId="0" applyFont="1" applyAlignment="1">
      <alignment horizontal="center"/>
    </xf>
    <xf numFmtId="172" fontId="0" fillId="0" borderId="0" xfId="0" applyNumberFormat="1" applyFill="1" applyAlignment="1">
      <alignment/>
    </xf>
    <xf numFmtId="4" fontId="89" fillId="0" borderId="0" xfId="0" applyNumberFormat="1" applyFont="1" applyFill="1" applyBorder="1" applyAlignment="1">
      <alignment horizontal="center"/>
    </xf>
    <xf numFmtId="4" fontId="89" fillId="0" borderId="0" xfId="0" applyNumberFormat="1" applyFont="1" applyFill="1" applyBorder="1" applyAlignment="1">
      <alignment/>
    </xf>
    <xf numFmtId="0" fontId="87" fillId="0" borderId="10" xfId="0" applyFont="1" applyFill="1" applyBorder="1" applyAlignment="1">
      <alignment/>
    </xf>
    <xf numFmtId="3" fontId="91" fillId="0" borderId="10" xfId="0" applyNumberFormat="1" applyFont="1" applyFill="1" applyBorder="1" applyAlignment="1">
      <alignment horizontal="center"/>
    </xf>
    <xf numFmtId="3" fontId="92" fillId="0" borderId="10" xfId="0" applyNumberFormat="1" applyFont="1" applyFill="1" applyBorder="1" applyAlignment="1">
      <alignment horizontal="center"/>
    </xf>
    <xf numFmtId="4" fontId="89" fillId="0" borderId="11" xfId="0" applyNumberFormat="1" applyFont="1" applyFill="1" applyBorder="1" applyAlignment="1">
      <alignment/>
    </xf>
    <xf numFmtId="172" fontId="90" fillId="0" borderId="0" xfId="54" applyNumberFormat="1" applyFont="1" applyFill="1" applyBorder="1" applyAlignment="1" applyProtection="1">
      <alignment horizontal="center"/>
      <protection hidden="1"/>
    </xf>
    <xf numFmtId="172" fontId="21" fillId="0" borderId="0" xfId="54" applyNumberFormat="1" applyFont="1" applyFill="1" applyBorder="1" applyAlignment="1" applyProtection="1">
      <alignment horizontal="center"/>
      <protection hidden="1"/>
    </xf>
    <xf numFmtId="3" fontId="90" fillId="0" borderId="0" xfId="0" applyNumberFormat="1" applyFont="1" applyFill="1" applyBorder="1" applyAlignment="1">
      <alignment horizontal="center"/>
    </xf>
    <xf numFmtId="172" fontId="93" fillId="0" borderId="0" xfId="0" applyNumberFormat="1" applyFont="1" applyFill="1" applyBorder="1" applyAlignment="1">
      <alignment horizontal="center"/>
    </xf>
    <xf numFmtId="0" fontId="93" fillId="0" borderId="0" xfId="0" applyFont="1" applyFill="1" applyBorder="1" applyAlignment="1">
      <alignment horizontal="center"/>
    </xf>
    <xf numFmtId="0" fontId="94" fillId="0" borderId="10" xfId="0" applyFont="1" applyFill="1" applyBorder="1" applyAlignment="1">
      <alignment/>
    </xf>
    <xf numFmtId="0" fontId="95" fillId="0" borderId="10" xfId="0" applyFont="1" applyFill="1" applyBorder="1" applyAlignment="1">
      <alignment/>
    </xf>
    <xf numFmtId="0" fontId="94" fillId="0" borderId="10" xfId="0" applyFont="1" applyFill="1" applyBorder="1" applyAlignment="1">
      <alignment horizontal="center" vertical="center"/>
    </xf>
    <xf numFmtId="172" fontId="94" fillId="0" borderId="10" xfId="54" applyNumberFormat="1" applyFont="1" applyFill="1" applyBorder="1" applyAlignment="1" applyProtection="1">
      <alignment horizontal="center"/>
      <protection hidden="1"/>
    </xf>
    <xf numFmtId="172" fontId="96" fillId="0" borderId="10" xfId="0" applyNumberFormat="1" applyFont="1" applyFill="1" applyBorder="1" applyAlignment="1">
      <alignment horizontal="center"/>
    </xf>
    <xf numFmtId="3" fontId="94" fillId="0" borderId="10" xfId="0" applyNumberFormat="1" applyFont="1" applyFill="1" applyBorder="1" applyAlignment="1">
      <alignment horizontal="center"/>
    </xf>
    <xf numFmtId="172" fontId="94" fillId="0" borderId="10" xfId="0" applyNumberFormat="1" applyFont="1" applyFill="1" applyBorder="1" applyAlignment="1">
      <alignment horizontal="center"/>
    </xf>
    <xf numFmtId="3" fontId="95" fillId="0" borderId="10" xfId="0" applyNumberFormat="1" applyFont="1" applyFill="1" applyBorder="1" applyAlignment="1">
      <alignment horizontal="center"/>
    </xf>
    <xf numFmtId="172" fontId="92" fillId="0" borderId="10" xfId="54" applyNumberFormat="1" applyFont="1" applyFill="1" applyBorder="1" applyAlignment="1" applyProtection="1">
      <alignment horizontal="center"/>
      <protection hidden="1"/>
    </xf>
    <xf numFmtId="172" fontId="96" fillId="0" borderId="10" xfId="54" applyNumberFormat="1" applyFont="1" applyFill="1" applyBorder="1" applyAlignment="1" applyProtection="1">
      <alignment horizontal="center"/>
      <protection hidden="1"/>
    </xf>
    <xf numFmtId="3" fontId="97" fillId="0" borderId="10" xfId="0" applyNumberFormat="1" applyFont="1" applyFill="1" applyBorder="1" applyAlignment="1">
      <alignment horizontal="center"/>
    </xf>
    <xf numFmtId="0" fontId="96" fillId="0" borderId="12" xfId="0" applyFont="1" applyFill="1" applyBorder="1" applyAlignment="1">
      <alignment horizontal="center"/>
    </xf>
    <xf numFmtId="172" fontId="96" fillId="0" borderId="13" xfId="0" applyNumberFormat="1" applyFont="1" applyFill="1" applyBorder="1" applyAlignment="1">
      <alignment horizontal="center" wrapText="1"/>
    </xf>
    <xf numFmtId="172" fontId="96" fillId="0" borderId="14" xfId="0" applyNumberFormat="1" applyFont="1" applyFill="1" applyBorder="1" applyAlignment="1">
      <alignment horizontal="center" wrapText="1"/>
    </xf>
    <xf numFmtId="172" fontId="96" fillId="0" borderId="15" xfId="0" applyNumberFormat="1" applyFont="1" applyFill="1" applyBorder="1" applyAlignment="1">
      <alignment horizontal="center" vertical="center" wrapText="1"/>
    </xf>
    <xf numFmtId="172" fontId="96" fillId="0" borderId="16" xfId="0" applyNumberFormat="1" applyFont="1" applyFill="1" applyBorder="1" applyAlignment="1">
      <alignment/>
    </xf>
    <xf numFmtId="172" fontId="96" fillId="0" borderId="13" xfId="0" applyNumberFormat="1" applyFont="1" applyFill="1" applyBorder="1" applyAlignment="1">
      <alignment horizontal="center"/>
    </xf>
    <xf numFmtId="172" fontId="96" fillId="0" borderId="16" xfId="0" applyNumberFormat="1" applyFont="1" applyFill="1" applyBorder="1" applyAlignment="1">
      <alignment horizontal="center"/>
    </xf>
    <xf numFmtId="172" fontId="96" fillId="0" borderId="11" xfId="0" applyNumberFormat="1" applyFont="1" applyFill="1" applyBorder="1" applyAlignment="1">
      <alignment horizontal="center" vertical="center" wrapText="1"/>
    </xf>
    <xf numFmtId="0" fontId="94" fillId="0" borderId="11" xfId="0" applyFont="1" applyFill="1" applyBorder="1" applyAlignment="1">
      <alignment horizontal="center"/>
    </xf>
    <xf numFmtId="0" fontId="94" fillId="0" borderId="0" xfId="0" applyFont="1" applyFill="1" applyBorder="1" applyAlignment="1">
      <alignment horizontal="center"/>
    </xf>
    <xf numFmtId="172" fontId="96" fillId="0" borderId="17" xfId="0" applyNumberFormat="1" applyFont="1" applyFill="1" applyBorder="1" applyAlignment="1">
      <alignment horizontal="center"/>
    </xf>
    <xf numFmtId="172" fontId="94" fillId="0" borderId="13" xfId="0" applyNumberFormat="1" applyFont="1" applyFill="1" applyBorder="1" applyAlignment="1">
      <alignment horizontal="center"/>
    </xf>
    <xf numFmtId="172" fontId="94" fillId="0" borderId="17" xfId="0" applyNumberFormat="1" applyFont="1" applyFill="1" applyBorder="1" applyAlignment="1">
      <alignment horizontal="center"/>
    </xf>
    <xf numFmtId="172" fontId="96" fillId="0" borderId="18" xfId="0" applyNumberFormat="1" applyFont="1" applyFill="1" applyBorder="1" applyAlignment="1">
      <alignment horizontal="center" vertical="center" wrapText="1"/>
    </xf>
    <xf numFmtId="0" fontId="94" fillId="0" borderId="18" xfId="0" applyFont="1" applyFill="1" applyBorder="1" applyAlignment="1">
      <alignment horizontal="center" wrapText="1"/>
    </xf>
    <xf numFmtId="0" fontId="94" fillId="0" borderId="19" xfId="0" applyFont="1" applyFill="1" applyBorder="1" applyAlignment="1">
      <alignment horizontal="center" wrapText="1"/>
    </xf>
    <xf numFmtId="172" fontId="92" fillId="0" borderId="17" xfId="0" applyNumberFormat="1" applyFont="1" applyFill="1" applyBorder="1" applyAlignment="1">
      <alignment horizontal="center"/>
    </xf>
    <xf numFmtId="172" fontId="92" fillId="0" borderId="10" xfId="0" applyNumberFormat="1" applyFont="1" applyFill="1" applyBorder="1" applyAlignment="1">
      <alignment horizontal="center"/>
    </xf>
    <xf numFmtId="3" fontId="92" fillId="0" borderId="17" xfId="0" applyNumberFormat="1" applyFont="1" applyFill="1" applyBorder="1" applyAlignment="1">
      <alignment horizontal="center"/>
    </xf>
    <xf numFmtId="0" fontId="98" fillId="0" borderId="10" xfId="0" applyFont="1" applyFill="1" applyBorder="1" applyAlignment="1">
      <alignment/>
    </xf>
    <xf numFmtId="172" fontId="99" fillId="0" borderId="10" xfId="0" applyNumberFormat="1" applyFont="1" applyFill="1" applyBorder="1" applyAlignment="1">
      <alignment horizontal="center"/>
    </xf>
    <xf numFmtId="3" fontId="99" fillId="0" borderId="10" xfId="0" applyNumberFormat="1" applyFont="1" applyFill="1" applyBorder="1" applyAlignment="1">
      <alignment horizontal="center"/>
    </xf>
    <xf numFmtId="0" fontId="100" fillId="0" borderId="10" xfId="0" applyFont="1" applyFill="1" applyBorder="1" applyAlignment="1">
      <alignment horizontal="justify" vertical="top" wrapText="1"/>
    </xf>
    <xf numFmtId="172" fontId="91" fillId="0" borderId="10" xfId="0" applyNumberFormat="1" applyFont="1" applyFill="1" applyBorder="1" applyAlignment="1">
      <alignment horizontal="center"/>
    </xf>
    <xf numFmtId="3" fontId="101" fillId="0" borderId="10" xfId="0" applyNumberFormat="1" applyFont="1" applyFill="1" applyBorder="1" applyAlignment="1">
      <alignment horizontal="center"/>
    </xf>
    <xf numFmtId="0" fontId="102" fillId="0" borderId="10" xfId="0" applyFont="1" applyFill="1" applyBorder="1" applyAlignment="1">
      <alignment/>
    </xf>
    <xf numFmtId="0" fontId="91" fillId="0" borderId="10" xfId="0" applyFont="1" applyFill="1" applyBorder="1" applyAlignment="1">
      <alignment horizontal="center"/>
    </xf>
    <xf numFmtId="0" fontId="94" fillId="0" borderId="10" xfId="0" applyFont="1" applyFill="1" applyBorder="1" applyAlignment="1">
      <alignment horizontal="justify" vertical="top" wrapText="1"/>
    </xf>
    <xf numFmtId="172" fontId="92" fillId="0" borderId="14" xfId="0" applyNumberFormat="1" applyFont="1" applyFill="1" applyBorder="1" applyAlignment="1">
      <alignment horizontal="center"/>
    </xf>
    <xf numFmtId="172" fontId="92" fillId="0" borderId="13" xfId="0" applyNumberFormat="1" applyFont="1" applyFill="1" applyBorder="1" applyAlignment="1">
      <alignment horizontal="center"/>
    </xf>
    <xf numFmtId="172" fontId="91" fillId="0" borderId="18" xfId="0" applyNumberFormat="1" applyFont="1" applyFill="1" applyBorder="1" applyAlignment="1">
      <alignment horizontal="center"/>
    </xf>
    <xf numFmtId="3" fontId="91" fillId="0" borderId="17" xfId="0" applyNumberFormat="1" applyFont="1" applyFill="1" applyBorder="1" applyAlignment="1">
      <alignment horizontal="center"/>
    </xf>
    <xf numFmtId="3" fontId="92" fillId="0" borderId="20" xfId="0" applyNumberFormat="1" applyFont="1" applyFill="1" applyBorder="1" applyAlignment="1">
      <alignment horizontal="center"/>
    </xf>
    <xf numFmtId="172" fontId="101" fillId="0" borderId="10" xfId="0" applyNumberFormat="1" applyFont="1" applyFill="1" applyBorder="1" applyAlignment="1">
      <alignment horizontal="center"/>
    </xf>
    <xf numFmtId="172" fontId="91" fillId="0" borderId="17" xfId="0" applyNumberFormat="1" applyFont="1" applyFill="1" applyBorder="1" applyAlignment="1">
      <alignment horizontal="center"/>
    </xf>
    <xf numFmtId="0" fontId="102" fillId="0" borderId="10" xfId="0" applyFont="1" applyFill="1" applyBorder="1" applyAlignment="1">
      <alignment vertical="top" wrapText="1"/>
    </xf>
    <xf numFmtId="0" fontId="100" fillId="0" borderId="10" xfId="0" applyFont="1" applyFill="1" applyBorder="1" applyAlignment="1">
      <alignment vertical="top" wrapText="1"/>
    </xf>
    <xf numFmtId="0" fontId="94" fillId="0" borderId="10" xfId="0" applyFont="1" applyFill="1" applyBorder="1" applyAlignment="1">
      <alignment vertical="top" wrapText="1"/>
    </xf>
    <xf numFmtId="172" fontId="91" fillId="0" borderId="14" xfId="0" applyNumberFormat="1" applyFont="1" applyFill="1" applyBorder="1" applyAlignment="1">
      <alignment horizontal="center"/>
    </xf>
    <xf numFmtId="3" fontId="91" fillId="0" borderId="14" xfId="0" applyNumberFormat="1" applyFont="1" applyFill="1" applyBorder="1" applyAlignment="1">
      <alignment horizontal="center"/>
    </xf>
    <xf numFmtId="0" fontId="95" fillId="0" borderId="10" xfId="0" applyFont="1" applyFill="1" applyBorder="1" applyAlignment="1">
      <alignment wrapText="1"/>
    </xf>
    <xf numFmtId="0" fontId="100" fillId="0" borderId="10" xfId="0" applyFont="1" applyFill="1" applyBorder="1" applyAlignment="1">
      <alignment wrapText="1"/>
    </xf>
    <xf numFmtId="0" fontId="100" fillId="0" borderId="10" xfId="0" applyFont="1" applyFill="1" applyBorder="1" applyAlignment="1">
      <alignment/>
    </xf>
    <xf numFmtId="0" fontId="96" fillId="0" borderId="10" xfId="0" applyFont="1" applyFill="1" applyBorder="1" applyAlignment="1">
      <alignment wrapText="1"/>
    </xf>
    <xf numFmtId="0" fontId="102" fillId="0" borderId="10" xfId="0" applyFont="1" applyFill="1" applyBorder="1" applyAlignment="1">
      <alignment horizontal="left" vertical="top" wrapText="1"/>
    </xf>
    <xf numFmtId="0" fontId="102" fillId="0" borderId="10" xfId="0" applyFont="1" applyFill="1" applyBorder="1" applyAlignment="1">
      <alignment wrapText="1"/>
    </xf>
    <xf numFmtId="172" fontId="91" fillId="0" borderId="10" xfId="54" applyNumberFormat="1" applyFont="1" applyFill="1" applyBorder="1" applyAlignment="1" applyProtection="1">
      <alignment horizontal="center"/>
      <protection hidden="1"/>
    </xf>
    <xf numFmtId="0" fontId="103" fillId="0" borderId="10" xfId="0" applyFont="1" applyFill="1" applyBorder="1" applyAlignment="1">
      <alignment wrapText="1"/>
    </xf>
    <xf numFmtId="49" fontId="102" fillId="0" borderId="10" xfId="0" applyNumberFormat="1" applyFont="1" applyFill="1" applyBorder="1" applyAlignment="1">
      <alignment/>
    </xf>
    <xf numFmtId="3" fontId="94" fillId="0" borderId="12" xfId="0" applyNumberFormat="1" applyFont="1" applyFill="1" applyBorder="1" applyAlignment="1">
      <alignment horizontal="center"/>
    </xf>
    <xf numFmtId="49" fontId="104" fillId="0" borderId="10" xfId="0" applyNumberFormat="1" applyFont="1" applyFill="1" applyBorder="1" applyAlignment="1">
      <alignment/>
    </xf>
    <xf numFmtId="0" fontId="92" fillId="0" borderId="10" xfId="0" applyFont="1" applyFill="1" applyBorder="1" applyAlignment="1">
      <alignment horizontal="center"/>
    </xf>
    <xf numFmtId="0" fontId="94" fillId="0" borderId="10" xfId="0" applyFont="1" applyFill="1" applyBorder="1" applyAlignment="1">
      <alignment horizontal="center" vertical="center" wrapText="1"/>
    </xf>
    <xf numFmtId="49" fontId="94" fillId="0" borderId="10" xfId="54" applyNumberFormat="1" applyFont="1" applyFill="1" applyBorder="1" applyAlignment="1" applyProtection="1">
      <alignment horizontal="center" vertical="center"/>
      <protection hidden="1"/>
    </xf>
    <xf numFmtId="0" fontId="94" fillId="0" borderId="17" xfId="0" applyFont="1" applyFill="1" applyBorder="1" applyAlignment="1">
      <alignment horizontal="center" vertical="center" wrapText="1"/>
    </xf>
    <xf numFmtId="0" fontId="94" fillId="0" borderId="14" xfId="0" applyFont="1" applyFill="1" applyBorder="1" applyAlignment="1">
      <alignment horizontal="center" vertical="center" wrapText="1"/>
    </xf>
    <xf numFmtId="0" fontId="94" fillId="0" borderId="10" xfId="54" applyNumberFormat="1" applyFont="1" applyFill="1" applyBorder="1" applyAlignment="1" applyProtection="1">
      <alignment horizontal="left" wrapText="1"/>
      <protection hidden="1"/>
    </xf>
    <xf numFmtId="0" fontId="94" fillId="0" borderId="10" xfId="0" applyFont="1" applyFill="1" applyBorder="1" applyAlignment="1">
      <alignment horizontal="center"/>
    </xf>
    <xf numFmtId="49" fontId="94" fillId="0" borderId="10" xfId="0" applyNumberFormat="1" applyFont="1" applyFill="1" applyBorder="1" applyAlignment="1">
      <alignment horizontal="left" wrapText="1"/>
    </xf>
    <xf numFmtId="0" fontId="94" fillId="0" borderId="10" xfId="0" applyFont="1" applyFill="1" applyBorder="1" applyAlignment="1">
      <alignment horizontal="left" wrapText="1"/>
    </xf>
    <xf numFmtId="0" fontId="94" fillId="0" borderId="18" xfId="0" applyFont="1" applyFill="1" applyBorder="1" applyAlignment="1">
      <alignment horizontal="center" vertical="center"/>
    </xf>
    <xf numFmtId="172" fontId="91" fillId="0" borderId="19" xfId="0" applyNumberFormat="1" applyFont="1" applyFill="1" applyBorder="1" applyAlignment="1">
      <alignment horizontal="center"/>
    </xf>
    <xf numFmtId="0" fontId="100" fillId="0" borderId="17" xfId="0" applyFont="1" applyFill="1" applyBorder="1" applyAlignment="1">
      <alignment horizontal="left" vertical="top" wrapText="1"/>
    </xf>
    <xf numFmtId="0" fontId="100" fillId="0" borderId="10" xfId="0" applyFont="1" applyFill="1" applyBorder="1" applyAlignment="1">
      <alignment horizontal="left" vertical="top" wrapText="1"/>
    </xf>
    <xf numFmtId="0" fontId="94" fillId="0" borderId="18" xfId="0" applyFont="1" applyFill="1" applyBorder="1" applyAlignment="1">
      <alignment horizontal="left" vertical="top"/>
    </xf>
    <xf numFmtId="0" fontId="19" fillId="0" borderId="10" xfId="0" applyFont="1" applyBorder="1" applyAlignment="1">
      <alignment horizontal="left" vertical="top" wrapText="1"/>
    </xf>
    <xf numFmtId="0" fontId="19" fillId="0" borderId="14" xfId="0" applyFont="1" applyBorder="1" applyAlignment="1">
      <alignment horizontal="left" vertical="top" wrapText="1"/>
    </xf>
    <xf numFmtId="172" fontId="91" fillId="0" borderId="12" xfId="0" applyNumberFormat="1" applyFont="1" applyFill="1" applyBorder="1" applyAlignment="1">
      <alignment horizontal="center"/>
    </xf>
    <xf numFmtId="172" fontId="92" fillId="0" borderId="12" xfId="0" applyNumberFormat="1" applyFont="1" applyFill="1" applyBorder="1" applyAlignment="1">
      <alignment horizontal="center"/>
    </xf>
    <xf numFmtId="0" fontId="94" fillId="0" borderId="12" xfId="0" applyFont="1" applyFill="1" applyBorder="1" applyAlignment="1">
      <alignment horizontal="center" vertical="center"/>
    </xf>
    <xf numFmtId="0" fontId="94" fillId="0" borderId="12" xfId="0" applyFont="1" applyFill="1" applyBorder="1" applyAlignment="1">
      <alignment horizontal="left" vertical="top"/>
    </xf>
    <xf numFmtId="0" fontId="94" fillId="0" borderId="10" xfId="0" applyFont="1" applyFill="1" applyBorder="1" applyAlignment="1">
      <alignment horizontal="left"/>
    </xf>
    <xf numFmtId="172" fontId="95" fillId="0" borderId="10" xfId="0" applyNumberFormat="1" applyFont="1" applyFill="1" applyBorder="1" applyAlignment="1">
      <alignment horizontal="center"/>
    </xf>
    <xf numFmtId="0" fontId="92" fillId="0" borderId="10" xfId="0" applyFont="1" applyFill="1" applyBorder="1" applyAlignment="1">
      <alignment horizontal="center" vertical="center"/>
    </xf>
    <xf numFmtId="0" fontId="99" fillId="0" borderId="10" xfId="0" applyFont="1" applyFill="1" applyBorder="1" applyAlignment="1">
      <alignment horizontal="left"/>
    </xf>
    <xf numFmtId="0" fontId="94" fillId="0" borderId="17" xfId="0" applyFont="1" applyFill="1" applyBorder="1" applyAlignment="1">
      <alignment horizontal="center" vertical="center"/>
    </xf>
    <xf numFmtId="0" fontId="94" fillId="0" borderId="17" xfId="0" applyFont="1" applyFill="1" applyBorder="1" applyAlignment="1">
      <alignment horizontal="left" vertical="top"/>
    </xf>
    <xf numFmtId="0" fontId="92" fillId="0" borderId="10" xfId="0" applyFont="1" applyFill="1" applyBorder="1" applyAlignment="1">
      <alignment/>
    </xf>
    <xf numFmtId="49" fontId="94" fillId="0" borderId="10" xfId="0" applyNumberFormat="1" applyFont="1" applyFill="1" applyBorder="1" applyAlignment="1">
      <alignment horizontal="left" vertical="top" wrapText="1"/>
    </xf>
    <xf numFmtId="0" fontId="94" fillId="0" borderId="10" xfId="0" applyFont="1" applyFill="1" applyBorder="1" applyAlignment="1">
      <alignment horizontal="left" vertical="top" wrapText="1"/>
    </xf>
    <xf numFmtId="0" fontId="19" fillId="0" borderId="10" xfId="0" applyNumberFormat="1" applyFont="1" applyBorder="1" applyAlignment="1">
      <alignment horizontal="left" vertical="top" wrapText="1"/>
    </xf>
    <xf numFmtId="0" fontId="19" fillId="0" borderId="10" xfId="54" applyNumberFormat="1" applyFont="1" applyFill="1" applyBorder="1" applyAlignment="1" applyProtection="1">
      <alignment horizontal="left" vertical="top" wrapText="1"/>
      <protection hidden="1"/>
    </xf>
    <xf numFmtId="0" fontId="94" fillId="0" borderId="10" xfId="54" applyNumberFormat="1" applyFont="1" applyFill="1" applyBorder="1" applyAlignment="1" applyProtection="1">
      <alignment horizontal="left" vertical="top" wrapText="1"/>
      <protection hidden="1"/>
    </xf>
    <xf numFmtId="0" fontId="92" fillId="0" borderId="10" xfId="0" applyFont="1" applyFill="1" applyBorder="1" applyAlignment="1">
      <alignment wrapText="1"/>
    </xf>
    <xf numFmtId="0" fontId="92" fillId="0" borderId="10" xfId="0" applyFont="1" applyFill="1" applyBorder="1" applyAlignment="1">
      <alignment horizontal="center" wrapText="1"/>
    </xf>
    <xf numFmtId="0" fontId="94" fillId="0" borderId="10" xfId="0" applyFont="1" applyFill="1" applyBorder="1" applyAlignment="1">
      <alignment vertical="top"/>
    </xf>
    <xf numFmtId="172" fontId="94" fillId="0" borderId="10" xfId="0" applyNumberFormat="1" applyFont="1" applyFill="1" applyBorder="1" applyAlignment="1">
      <alignment horizontal="center" wrapText="1"/>
    </xf>
    <xf numFmtId="0" fontId="94" fillId="0" borderId="10" xfId="0" applyFont="1" applyFill="1" applyBorder="1" applyAlignment="1">
      <alignment horizontal="center" vertical="top" wrapText="1"/>
    </xf>
    <xf numFmtId="0" fontId="96" fillId="0" borderId="10" xfId="0" applyFont="1" applyFill="1" applyBorder="1" applyAlignment="1">
      <alignment vertical="top"/>
    </xf>
    <xf numFmtId="0" fontId="94" fillId="0" borderId="10" xfId="54" applyNumberFormat="1" applyFont="1" applyFill="1" applyBorder="1" applyAlignment="1" applyProtection="1">
      <alignment horizontal="left" vertical="top"/>
      <protection hidden="1"/>
    </xf>
    <xf numFmtId="0" fontId="94" fillId="0" borderId="10" xfId="0" applyFont="1" applyFill="1" applyBorder="1" applyAlignment="1">
      <alignment horizontal="left" vertical="top"/>
    </xf>
    <xf numFmtId="49" fontId="94" fillId="0" borderId="10" xfId="0" applyNumberFormat="1" applyFont="1" applyFill="1" applyBorder="1" applyAlignment="1">
      <alignment vertical="top"/>
    </xf>
    <xf numFmtId="0" fontId="96" fillId="0" borderId="10" xfId="54" applyNumberFormat="1" applyFont="1" applyFill="1" applyBorder="1" applyAlignment="1" applyProtection="1">
      <alignment horizontal="left" vertical="top"/>
      <protection hidden="1"/>
    </xf>
    <xf numFmtId="0" fontId="19" fillId="0" borderId="10" xfId="0" applyFont="1" applyFill="1" applyBorder="1" applyAlignment="1">
      <alignment vertical="top"/>
    </xf>
    <xf numFmtId="0" fontId="19" fillId="0" borderId="10" xfId="0" applyFont="1" applyFill="1" applyBorder="1" applyAlignment="1">
      <alignment horizontal="left" vertical="top"/>
    </xf>
    <xf numFmtId="0" fontId="95" fillId="0" borderId="10" xfId="0" applyFont="1" applyFill="1" applyBorder="1" applyAlignment="1">
      <alignment vertical="top" wrapText="1"/>
    </xf>
    <xf numFmtId="0" fontId="96" fillId="0" borderId="10" xfId="0" applyFont="1" applyFill="1" applyBorder="1" applyAlignment="1">
      <alignment vertical="top" wrapText="1"/>
    </xf>
    <xf numFmtId="0" fontId="103" fillId="0" borderId="10" xfId="0" applyFont="1" applyFill="1" applyBorder="1" applyAlignment="1">
      <alignment vertical="top" wrapText="1"/>
    </xf>
    <xf numFmtId="0" fontId="105" fillId="0" borderId="10" xfId="0" applyFont="1" applyFill="1" applyBorder="1" applyAlignment="1">
      <alignment vertical="top" wrapText="1"/>
    </xf>
    <xf numFmtId="0" fontId="98" fillId="0" borderId="10" xfId="0" applyFont="1" applyFill="1" applyBorder="1" applyAlignment="1">
      <alignment vertical="top" wrapText="1"/>
    </xf>
    <xf numFmtId="0" fontId="102" fillId="0" borderId="10" xfId="54" applyNumberFormat="1" applyFont="1" applyFill="1" applyBorder="1" applyAlignment="1" applyProtection="1">
      <alignment horizontal="left" vertical="top" wrapText="1"/>
      <protection hidden="1"/>
    </xf>
    <xf numFmtId="0" fontId="96" fillId="0" borderId="10" xfId="54" applyNumberFormat="1" applyFont="1" applyFill="1" applyBorder="1" applyAlignment="1" applyProtection="1">
      <alignment horizontal="left" vertical="top" wrapText="1"/>
      <protection hidden="1"/>
    </xf>
    <xf numFmtId="49" fontId="94" fillId="0" borderId="10" xfId="0" applyNumberFormat="1" applyFont="1" applyFill="1" applyBorder="1" applyAlignment="1">
      <alignment vertical="top" wrapText="1"/>
    </xf>
    <xf numFmtId="0" fontId="94" fillId="0" borderId="10" xfId="0" applyNumberFormat="1" applyFont="1" applyFill="1" applyBorder="1" applyAlignment="1">
      <alignment vertical="top" wrapText="1"/>
    </xf>
    <xf numFmtId="0" fontId="92" fillId="0" borderId="10" xfId="0" applyFont="1" applyFill="1" applyBorder="1" applyAlignment="1">
      <alignment vertical="top"/>
    </xf>
    <xf numFmtId="0" fontId="92" fillId="0" borderId="10" xfId="0" applyFont="1" applyFill="1" applyBorder="1" applyAlignment="1">
      <alignment vertical="top" wrapText="1"/>
    </xf>
    <xf numFmtId="0" fontId="92" fillId="0" borderId="10" xfId="0" applyFont="1" applyFill="1" applyBorder="1" applyAlignment="1">
      <alignment horizontal="center" vertical="top" wrapText="1"/>
    </xf>
    <xf numFmtId="172" fontId="94" fillId="0" borderId="10" xfId="0" applyNumberFormat="1" applyFont="1" applyFill="1" applyBorder="1" applyAlignment="1">
      <alignment wrapText="1"/>
    </xf>
    <xf numFmtId="172" fontId="19" fillId="0" borderId="10" xfId="0" applyNumberFormat="1" applyFont="1" applyFill="1" applyBorder="1" applyAlignment="1">
      <alignment horizontal="center"/>
    </xf>
    <xf numFmtId="0" fontId="92" fillId="0" borderId="10" xfId="0" applyFont="1" applyFill="1" applyBorder="1" applyAlignment="1">
      <alignment horizontal="center" vertical="top"/>
    </xf>
    <xf numFmtId="3" fontId="96" fillId="0" borderId="10" xfId="0" applyNumberFormat="1" applyFont="1" applyFill="1" applyBorder="1" applyAlignment="1">
      <alignment horizontal="center"/>
    </xf>
    <xf numFmtId="0" fontId="99" fillId="0" borderId="10" xfId="0" applyFont="1" applyFill="1" applyBorder="1" applyAlignment="1">
      <alignment horizontal="center" vertical="top" wrapText="1"/>
    </xf>
    <xf numFmtId="0" fontId="99" fillId="0" borderId="10" xfId="0" applyFont="1" applyFill="1" applyBorder="1" applyAlignment="1">
      <alignment vertical="top" wrapText="1"/>
    </xf>
    <xf numFmtId="172" fontId="97" fillId="0" borderId="10" xfId="0" applyNumberFormat="1" applyFont="1" applyFill="1" applyBorder="1" applyAlignment="1">
      <alignment horizontal="center"/>
    </xf>
    <xf numFmtId="0" fontId="19" fillId="0" borderId="10" xfId="0" applyNumberFormat="1" applyFont="1" applyFill="1" applyBorder="1" applyAlignment="1">
      <alignment horizontal="left" vertical="top" wrapText="1"/>
    </xf>
    <xf numFmtId="0" fontId="106" fillId="0" borderId="10" xfId="0" applyFont="1" applyFill="1" applyBorder="1" applyAlignment="1">
      <alignment vertical="top" wrapText="1"/>
    </xf>
    <xf numFmtId="49" fontId="19" fillId="0" borderId="10" xfId="0" applyNumberFormat="1" applyFont="1" applyFill="1" applyBorder="1" applyAlignment="1">
      <alignment horizontal="left" vertical="top" wrapText="1"/>
    </xf>
    <xf numFmtId="172" fontId="106" fillId="0" borderId="10" xfId="54" applyNumberFormat="1" applyFont="1" applyFill="1" applyBorder="1" applyAlignment="1" applyProtection="1">
      <alignment horizontal="center"/>
      <protection hidden="1"/>
    </xf>
    <xf numFmtId="172" fontId="19" fillId="0" borderId="10" xfId="54" applyNumberFormat="1" applyFont="1" applyFill="1" applyBorder="1" applyAlignment="1" applyProtection="1">
      <alignment horizontal="center"/>
      <protection hidden="1"/>
    </xf>
    <xf numFmtId="172" fontId="107" fillId="0" borderId="10" xfId="0" applyNumberFormat="1" applyFont="1" applyFill="1" applyBorder="1" applyAlignment="1">
      <alignment horizontal="center"/>
    </xf>
    <xf numFmtId="3" fontId="106" fillId="0" borderId="10" xfId="0" applyNumberFormat="1" applyFont="1" applyFill="1" applyBorder="1" applyAlignment="1">
      <alignment horizontal="center"/>
    </xf>
    <xf numFmtId="0" fontId="99" fillId="0" borderId="10" xfId="0" applyFont="1" applyFill="1" applyBorder="1" applyAlignment="1">
      <alignment/>
    </xf>
    <xf numFmtId="0" fontId="99" fillId="0" borderId="10" xfId="0" applyFont="1" applyFill="1" applyBorder="1" applyAlignment="1">
      <alignment vertical="center" wrapText="1"/>
    </xf>
    <xf numFmtId="0" fontId="99" fillId="0" borderId="10" xfId="0" applyFont="1" applyFill="1" applyBorder="1" applyAlignment="1">
      <alignment wrapText="1"/>
    </xf>
    <xf numFmtId="0" fontId="96" fillId="0" borderId="10" xfId="0" applyFont="1" applyFill="1" applyBorder="1" applyAlignment="1">
      <alignment horizontal="left" vertical="center"/>
    </xf>
    <xf numFmtId="172" fontId="92" fillId="0" borderId="18" xfId="0" applyNumberFormat="1" applyFont="1" applyFill="1" applyBorder="1" applyAlignment="1">
      <alignment horizontal="center"/>
    </xf>
    <xf numFmtId="3" fontId="91" fillId="0" borderId="12" xfId="0" applyNumberFormat="1" applyFont="1" applyFill="1" applyBorder="1" applyAlignment="1">
      <alignment horizontal="center"/>
    </xf>
    <xf numFmtId="172" fontId="94" fillId="0" borderId="0" xfId="0" applyNumberFormat="1" applyFont="1" applyFill="1" applyBorder="1" applyAlignment="1">
      <alignment horizontal="center"/>
    </xf>
    <xf numFmtId="172" fontId="27" fillId="0" borderId="10" xfId="54" applyNumberFormat="1" applyFont="1" applyFill="1" applyBorder="1" applyAlignment="1" applyProtection="1">
      <alignment horizontal="center"/>
      <protection hidden="1"/>
    </xf>
    <xf numFmtId="172" fontId="27" fillId="0" borderId="10" xfId="0" applyNumberFormat="1" applyFont="1" applyFill="1" applyBorder="1" applyAlignment="1">
      <alignment horizontal="center"/>
    </xf>
    <xf numFmtId="172" fontId="29" fillId="0" borderId="10" xfId="0" applyNumberFormat="1" applyFont="1" applyFill="1" applyBorder="1" applyAlignment="1">
      <alignment horizontal="center"/>
    </xf>
    <xf numFmtId="172" fontId="28" fillId="0" borderId="10" xfId="54" applyNumberFormat="1" applyFont="1" applyFill="1" applyBorder="1" applyAlignment="1" applyProtection="1">
      <alignment horizontal="center"/>
      <protection hidden="1"/>
    </xf>
    <xf numFmtId="0" fontId="96" fillId="0" borderId="15" xfId="0" applyFont="1" applyFill="1" applyBorder="1" applyAlignment="1">
      <alignment/>
    </xf>
    <xf numFmtId="0" fontId="96" fillId="0" borderId="21" xfId="0" applyFont="1" applyFill="1" applyBorder="1" applyAlignment="1">
      <alignment/>
    </xf>
    <xf numFmtId="172" fontId="96" fillId="0" borderId="14" xfId="0" applyNumberFormat="1" applyFont="1" applyFill="1" applyBorder="1" applyAlignment="1">
      <alignment/>
    </xf>
    <xf numFmtId="172" fontId="93" fillId="0" borderId="0" xfId="0" applyNumberFormat="1" applyFont="1" applyFill="1" applyBorder="1" applyAlignment="1">
      <alignment horizontal="center"/>
    </xf>
    <xf numFmtId="0" fontId="93" fillId="0" borderId="0" xfId="0" applyFont="1" applyFill="1" applyBorder="1" applyAlignment="1">
      <alignment horizontal="center"/>
    </xf>
    <xf numFmtId="0" fontId="108" fillId="0" borderId="0" xfId="0" applyFont="1" applyFill="1" applyAlignment="1">
      <alignment horizontal="center"/>
    </xf>
    <xf numFmtId="0" fontId="109" fillId="0" borderId="0" xfId="53" applyFont="1" applyFill="1" applyAlignment="1">
      <alignment horizontal="center"/>
      <protection/>
    </xf>
    <xf numFmtId="0" fontId="109" fillId="0" borderId="0" xfId="0" applyFont="1" applyFill="1" applyAlignment="1">
      <alignment horizontal="center"/>
    </xf>
    <xf numFmtId="0" fontId="110" fillId="0" borderId="0" xfId="0" applyFont="1" applyFill="1" applyAlignment="1">
      <alignment horizontal="center"/>
    </xf>
    <xf numFmtId="0" fontId="110" fillId="0" borderId="0" xfId="0" applyFont="1" applyFill="1" applyBorder="1" applyAlignment="1">
      <alignment horizontal="center"/>
    </xf>
    <xf numFmtId="0" fontId="96" fillId="0" borderId="14" xfId="0" applyFont="1" applyFill="1" applyBorder="1" applyAlignment="1">
      <alignment horizontal="center"/>
    </xf>
    <xf numFmtId="0" fontId="96" fillId="0" borderId="17" xfId="0" applyFont="1" applyFill="1" applyBorder="1" applyAlignment="1">
      <alignment horizontal="center"/>
    </xf>
    <xf numFmtId="0" fontId="92" fillId="0" borderId="12" xfId="0" applyFont="1" applyFill="1" applyBorder="1" applyAlignment="1">
      <alignment horizontal="center" wrapText="1"/>
    </xf>
    <xf numFmtId="0" fontId="92" fillId="0" borderId="20" xfId="0" applyFont="1" applyFill="1" applyBorder="1" applyAlignment="1">
      <alignment horizontal="center" wrapText="1"/>
    </xf>
    <xf numFmtId="0" fontId="111" fillId="0" borderId="15" xfId="0" applyFont="1" applyFill="1" applyBorder="1" applyAlignment="1">
      <alignment horizontal="center" vertical="center"/>
    </xf>
    <xf numFmtId="0" fontId="111" fillId="0" borderId="18" xfId="0" applyFont="1" applyFill="1" applyBorder="1" applyAlignment="1">
      <alignment horizontal="center" vertical="center"/>
    </xf>
    <xf numFmtId="172" fontId="96" fillId="0" borderId="13" xfId="0" applyNumberFormat="1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1" xfId="53"/>
    <cellStyle name="Обычный_Tmp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584"/>
  <sheetViews>
    <sheetView tabSelected="1" zoomScalePageLayoutView="0" workbookViewId="0" topLeftCell="B1">
      <selection activeCell="C16" sqref="C16"/>
    </sheetView>
  </sheetViews>
  <sheetFormatPr defaultColWidth="9.00390625" defaultRowHeight="12.75"/>
  <cols>
    <col min="1" max="1" width="9.125" style="0" hidden="1" customWidth="1"/>
    <col min="2" max="2" width="29.125" style="0" customWidth="1"/>
    <col min="3" max="3" width="77.25390625" style="0" customWidth="1"/>
    <col min="4" max="4" width="18.875" style="83" customWidth="1"/>
    <col min="5" max="5" width="20.00390625" style="83" hidden="1" customWidth="1"/>
    <col min="6" max="6" width="18.125" style="83" hidden="1" customWidth="1"/>
    <col min="7" max="7" width="20.875" style="83" customWidth="1"/>
    <col min="8" max="8" width="14.125" style="83" hidden="1" customWidth="1"/>
    <col min="9" max="9" width="16.00390625" style="84" customWidth="1"/>
    <col min="10" max="10" width="13.75390625" style="67" hidden="1" customWidth="1"/>
    <col min="11" max="11" width="17.125" style="68" bestFit="1" customWidth="1"/>
  </cols>
  <sheetData>
    <row r="2" spans="2:10" ht="18.75">
      <c r="B2" s="245" t="s">
        <v>129</v>
      </c>
      <c r="C2" s="245"/>
      <c r="D2" s="245"/>
      <c r="E2" s="245"/>
      <c r="F2" s="245"/>
      <c r="G2" s="245"/>
      <c r="H2" s="245"/>
      <c r="I2" s="245"/>
      <c r="J2" s="245"/>
    </row>
    <row r="3" spans="2:10" ht="15.75">
      <c r="B3" s="246" t="s">
        <v>350</v>
      </c>
      <c r="C3" s="246"/>
      <c r="D3" s="246"/>
      <c r="E3" s="246"/>
      <c r="F3" s="246"/>
      <c r="G3" s="246"/>
      <c r="H3" s="246"/>
      <c r="I3" s="246"/>
      <c r="J3" s="246"/>
    </row>
    <row r="4" spans="2:10" ht="15.75">
      <c r="B4" s="247" t="s">
        <v>568</v>
      </c>
      <c r="C4" s="247"/>
      <c r="D4" s="247"/>
      <c r="E4" s="247"/>
      <c r="F4" s="247"/>
      <c r="G4" s="247"/>
      <c r="H4" s="247"/>
      <c r="I4" s="247"/>
      <c r="J4" s="247"/>
    </row>
    <row r="5" spans="2:10" ht="15.75">
      <c r="B5" s="248"/>
      <c r="C5" s="248"/>
      <c r="D5" s="248"/>
      <c r="E5" s="248"/>
      <c r="F5" s="248"/>
      <c r="G5" s="248"/>
      <c r="H5" s="248"/>
      <c r="I5" s="248"/>
      <c r="J5" s="248"/>
    </row>
    <row r="6" spans="2:10" ht="18.75" customHeight="1">
      <c r="B6" s="249" t="s">
        <v>361</v>
      </c>
      <c r="C6" s="249"/>
      <c r="D6" s="249"/>
      <c r="E6" s="249"/>
      <c r="F6" s="249"/>
      <c r="G6" s="249"/>
      <c r="H6" s="249"/>
      <c r="I6" s="249"/>
      <c r="J6" s="249"/>
    </row>
    <row r="7" spans="2:11" ht="26.25">
      <c r="B7" s="250" t="s">
        <v>131</v>
      </c>
      <c r="C7" s="254" t="s">
        <v>544</v>
      </c>
      <c r="D7" s="242" t="s">
        <v>360</v>
      </c>
      <c r="E7" s="109" t="s">
        <v>93</v>
      </c>
      <c r="F7" s="110" t="s">
        <v>521</v>
      </c>
      <c r="G7" s="256" t="s">
        <v>569</v>
      </c>
      <c r="H7" s="111" t="s">
        <v>424</v>
      </c>
      <c r="I7" s="240" t="s">
        <v>130</v>
      </c>
      <c r="J7" s="241"/>
      <c r="K7" s="91"/>
    </row>
    <row r="8" spans="2:11" ht="15.75" customHeight="1">
      <c r="B8" s="251"/>
      <c r="C8" s="255"/>
      <c r="D8" s="112"/>
      <c r="E8" s="113" t="s">
        <v>343</v>
      </c>
      <c r="F8" s="114" t="s">
        <v>487</v>
      </c>
      <c r="G8" s="256"/>
      <c r="H8" s="115" t="s">
        <v>524</v>
      </c>
      <c r="I8" s="116" t="s">
        <v>132</v>
      </c>
      <c r="J8" s="117" t="s">
        <v>5</v>
      </c>
      <c r="K8" s="91"/>
    </row>
    <row r="9" spans="2:11" ht="15">
      <c r="B9" s="97"/>
      <c r="C9" s="108"/>
      <c r="D9" s="118"/>
      <c r="E9" s="119"/>
      <c r="F9" s="120"/>
      <c r="G9" s="256"/>
      <c r="H9" s="121"/>
      <c r="I9" s="122" t="s">
        <v>108</v>
      </c>
      <c r="J9" s="123" t="s">
        <v>343</v>
      </c>
      <c r="K9" s="91"/>
    </row>
    <row r="10" spans="2:11" ht="15.75">
      <c r="B10" s="181" t="s">
        <v>151</v>
      </c>
      <c r="C10" s="159" t="s">
        <v>351</v>
      </c>
      <c r="D10" s="124">
        <f>D11+D68</f>
        <v>671927.9700000001</v>
      </c>
      <c r="E10" s="125" t="e">
        <f>SUM(E11+E68)</f>
        <v>#REF!</v>
      </c>
      <c r="F10" s="124" t="e">
        <f>F11+F68</f>
        <v>#REF!</v>
      </c>
      <c r="G10" s="125">
        <f>G11+G68</f>
        <v>588324.3999999999</v>
      </c>
      <c r="H10" s="124" t="e">
        <f>G10/F10*100</f>
        <v>#REF!</v>
      </c>
      <c r="I10" s="90">
        <f aca="true" t="shared" si="0" ref="I10:I19">G10/D10*100</f>
        <v>87.5576588960867</v>
      </c>
      <c r="J10" s="126" t="e">
        <f aca="true" t="shared" si="1" ref="J10:J19">G10/E10*100</f>
        <v>#REF!</v>
      </c>
      <c r="K10" s="69"/>
    </row>
    <row r="11" spans="2:11" ht="15.75">
      <c r="B11" s="181"/>
      <c r="C11" s="159" t="s">
        <v>545</v>
      </c>
      <c r="D11" s="125">
        <f>SUM(D12+D22+D35+D46+D58)</f>
        <v>487590.20000000007</v>
      </c>
      <c r="E11" s="125">
        <f>SUM(E12+E22+E35+E46+E58)</f>
        <v>332702</v>
      </c>
      <c r="F11" s="125">
        <f>F12+F22+F35+F46+F58</f>
        <v>376364.30000000005</v>
      </c>
      <c r="G11" s="125">
        <f>G12+G22+G35+G46+G58</f>
        <v>422134.49999999994</v>
      </c>
      <c r="H11" s="125">
        <f aca="true" t="shared" si="2" ref="H11:H76">G11/F11*100</f>
        <v>112.16114280764671</v>
      </c>
      <c r="I11" s="90">
        <f t="shared" si="0"/>
        <v>86.5756735881894</v>
      </c>
      <c r="J11" s="90">
        <f t="shared" si="1"/>
        <v>126.88066197377832</v>
      </c>
      <c r="K11" s="69"/>
    </row>
    <row r="12" spans="2:11" ht="22.5" customHeight="1">
      <c r="B12" s="181" t="s">
        <v>150</v>
      </c>
      <c r="C12" s="181" t="s">
        <v>549</v>
      </c>
      <c r="D12" s="125">
        <f>SUM(D13)</f>
        <v>463328.4</v>
      </c>
      <c r="E12" s="125">
        <f>SUM(E13)</f>
        <v>319228</v>
      </c>
      <c r="F12" s="125">
        <f>SUM(F13)</f>
        <v>358087.9</v>
      </c>
      <c r="G12" s="125">
        <f>SUM(G13)</f>
        <v>400670.19999999995</v>
      </c>
      <c r="H12" s="125">
        <f t="shared" si="2"/>
        <v>111.89157745905402</v>
      </c>
      <c r="I12" s="90">
        <f t="shared" si="0"/>
        <v>86.47650349082852</v>
      </c>
      <c r="J12" s="90">
        <f t="shared" si="1"/>
        <v>125.51223576879221</v>
      </c>
      <c r="K12" s="69"/>
    </row>
    <row r="13" spans="2:11" s="3" customFormat="1" ht="15.75">
      <c r="B13" s="181" t="s">
        <v>141</v>
      </c>
      <c r="C13" s="182" t="s">
        <v>142</v>
      </c>
      <c r="D13" s="125">
        <f>SUM(D14+D15+D18+D19+D21)</f>
        <v>463328.4</v>
      </c>
      <c r="E13" s="128">
        <f>SUM(E14+E15+E18+E19)</f>
        <v>319228</v>
      </c>
      <c r="F13" s="128">
        <f>SUM(F14+F15+F18+F19+F21)</f>
        <v>358087.9</v>
      </c>
      <c r="G13" s="125">
        <f>SUM(G14+G15+G18+G19+G21)</f>
        <v>400670.19999999995</v>
      </c>
      <c r="H13" s="125">
        <f t="shared" si="2"/>
        <v>111.89157745905402</v>
      </c>
      <c r="I13" s="90">
        <f t="shared" si="0"/>
        <v>86.47650349082852</v>
      </c>
      <c r="J13" s="129">
        <f>G13/E13*100</f>
        <v>125.51223576879221</v>
      </c>
      <c r="K13" s="69"/>
    </row>
    <row r="14" spans="2:11" s="3" customFormat="1" ht="39">
      <c r="B14" s="161" t="s">
        <v>199</v>
      </c>
      <c r="C14" s="167" t="s">
        <v>263</v>
      </c>
      <c r="D14" s="103">
        <v>9.5</v>
      </c>
      <c r="E14" s="103">
        <v>60</v>
      </c>
      <c r="F14" s="103">
        <v>8.5</v>
      </c>
      <c r="G14" s="103">
        <v>9.8</v>
      </c>
      <c r="H14" s="101">
        <f t="shared" si="2"/>
        <v>115.29411764705884</v>
      </c>
      <c r="I14" s="102">
        <f t="shared" si="0"/>
        <v>103.15789473684211</v>
      </c>
      <c r="J14" s="132">
        <f t="shared" si="1"/>
        <v>16.333333333333336</v>
      </c>
      <c r="K14" s="69"/>
    </row>
    <row r="15" spans="2:11" s="3" customFormat="1" ht="26.25">
      <c r="B15" s="99" t="s">
        <v>143</v>
      </c>
      <c r="C15" s="166" t="s">
        <v>206</v>
      </c>
      <c r="D15" s="103">
        <f>D16+D17</f>
        <v>459931</v>
      </c>
      <c r="E15" s="103">
        <f>E16+E17</f>
        <v>312178</v>
      </c>
      <c r="F15" s="103">
        <f>F16+F17</f>
        <v>354928.5</v>
      </c>
      <c r="G15" s="103">
        <f>G16+G17</f>
        <v>394784.69999999995</v>
      </c>
      <c r="H15" s="101">
        <f t="shared" si="2"/>
        <v>111.2293602796056</v>
      </c>
      <c r="I15" s="102">
        <f t="shared" si="0"/>
        <v>85.83563621499746</v>
      </c>
      <c r="J15" s="89">
        <f t="shared" si="1"/>
        <v>126.46140983669571</v>
      </c>
      <c r="K15" s="69"/>
    </row>
    <row r="16" spans="2:11" s="3" customFormat="1" ht="51.75">
      <c r="B16" s="99" t="s">
        <v>144</v>
      </c>
      <c r="C16" s="167" t="s">
        <v>145</v>
      </c>
      <c r="D16" s="103">
        <v>459893</v>
      </c>
      <c r="E16" s="103">
        <v>312152</v>
      </c>
      <c r="F16" s="103">
        <v>354893</v>
      </c>
      <c r="G16" s="103">
        <v>394740.6</v>
      </c>
      <c r="H16" s="101">
        <f t="shared" si="2"/>
        <v>111.22806028859402</v>
      </c>
      <c r="I16" s="102">
        <f t="shared" si="0"/>
        <v>85.83313944765413</v>
      </c>
      <c r="J16" s="89">
        <f t="shared" si="1"/>
        <v>126.45781542325534</v>
      </c>
      <c r="K16" s="69"/>
    </row>
    <row r="17" spans="2:11" s="3" customFormat="1" ht="51.75">
      <c r="B17" s="99" t="s">
        <v>146</v>
      </c>
      <c r="C17" s="167" t="s">
        <v>147</v>
      </c>
      <c r="D17" s="103">
        <v>38</v>
      </c>
      <c r="E17" s="103">
        <v>26</v>
      </c>
      <c r="F17" s="103">
        <v>35.5</v>
      </c>
      <c r="G17" s="103">
        <v>44.1</v>
      </c>
      <c r="H17" s="101">
        <f t="shared" si="2"/>
        <v>124.22535211267606</v>
      </c>
      <c r="I17" s="102">
        <f>G17/D17*100</f>
        <v>116.05263157894737</v>
      </c>
      <c r="J17" s="89">
        <f t="shared" si="1"/>
        <v>169.6153846153846</v>
      </c>
      <c r="K17" s="69"/>
    </row>
    <row r="18" spans="2:11" s="3" customFormat="1" ht="36" customHeight="1">
      <c r="B18" s="99" t="s">
        <v>148</v>
      </c>
      <c r="C18" s="164" t="s">
        <v>207</v>
      </c>
      <c r="D18" s="103">
        <v>3379</v>
      </c>
      <c r="E18" s="103">
        <v>5500</v>
      </c>
      <c r="F18" s="103">
        <v>3142</v>
      </c>
      <c r="G18" s="103">
        <v>5821.5</v>
      </c>
      <c r="H18" s="101">
        <f t="shared" si="2"/>
        <v>185.2800763844685</v>
      </c>
      <c r="I18" s="102">
        <f t="shared" si="0"/>
        <v>172.2846996152708</v>
      </c>
      <c r="J18" s="89">
        <f t="shared" si="1"/>
        <v>105.84545454545456</v>
      </c>
      <c r="K18" s="69"/>
    </row>
    <row r="19" spans="2:12" s="3" customFormat="1" ht="54.75" customHeight="1">
      <c r="B19" s="99" t="s">
        <v>149</v>
      </c>
      <c r="C19" s="167" t="s">
        <v>264</v>
      </c>
      <c r="D19" s="103">
        <v>8.2</v>
      </c>
      <c r="E19" s="103">
        <v>1490</v>
      </c>
      <c r="F19" s="103">
        <v>8.2</v>
      </c>
      <c r="G19" s="103">
        <v>41.3</v>
      </c>
      <c r="H19" s="101">
        <f t="shared" si="2"/>
        <v>503.6585365853659</v>
      </c>
      <c r="I19" s="102">
        <f t="shared" si="0"/>
        <v>503.6585365853659</v>
      </c>
      <c r="J19" s="89">
        <f t="shared" si="1"/>
        <v>2.7718120805369124</v>
      </c>
      <c r="K19" s="69"/>
      <c r="L19" s="3" t="s">
        <v>522</v>
      </c>
    </row>
    <row r="20" spans="2:11" s="59" customFormat="1" ht="72.75" customHeight="1" hidden="1">
      <c r="B20" s="99" t="s">
        <v>25</v>
      </c>
      <c r="C20" s="167" t="s">
        <v>89</v>
      </c>
      <c r="D20" s="103"/>
      <c r="E20" s="103"/>
      <c r="F20" s="103"/>
      <c r="G20" s="103"/>
      <c r="H20" s="101" t="e">
        <f t="shared" si="2"/>
        <v>#DIV/0!</v>
      </c>
      <c r="I20" s="165"/>
      <c r="J20" s="134"/>
      <c r="K20" s="69"/>
    </row>
    <row r="21" spans="2:11" s="59" customFormat="1" ht="40.5" customHeight="1">
      <c r="B21" s="99" t="s">
        <v>410</v>
      </c>
      <c r="C21" s="167" t="s">
        <v>411</v>
      </c>
      <c r="D21" s="103">
        <v>0.7</v>
      </c>
      <c r="E21" s="103"/>
      <c r="F21" s="103">
        <v>0.7</v>
      </c>
      <c r="G21" s="103">
        <v>12.9</v>
      </c>
      <c r="H21" s="101"/>
      <c r="I21" s="165"/>
      <c r="J21" s="134"/>
      <c r="K21" s="69"/>
    </row>
    <row r="22" spans="2:11" s="3" customFormat="1" ht="15.75">
      <c r="B22" s="181" t="s">
        <v>155</v>
      </c>
      <c r="C22" s="159" t="s">
        <v>156</v>
      </c>
      <c r="D22" s="125">
        <f>SUM(D23+D33+D34)</f>
        <v>12937.4</v>
      </c>
      <c r="E22" s="125">
        <f>SUM(E23+E33+E34)</f>
        <v>8412</v>
      </c>
      <c r="F22" s="125">
        <f>SUM(F23+F33+F34)</f>
        <v>9379</v>
      </c>
      <c r="G22" s="125">
        <f>SUM(G23+G33+G34)</f>
        <v>12367.800000000001</v>
      </c>
      <c r="H22" s="125">
        <f t="shared" si="2"/>
        <v>131.86693677364326</v>
      </c>
      <c r="I22" s="90">
        <f>G22/D22*100</f>
        <v>95.59726065515484</v>
      </c>
      <c r="J22" s="129">
        <f>G22/E22*100</f>
        <v>147.02567760342367</v>
      </c>
      <c r="K22" s="69"/>
    </row>
    <row r="23" spans="2:11" s="3" customFormat="1" ht="15.75">
      <c r="B23" s="168" t="s">
        <v>152</v>
      </c>
      <c r="C23" s="172" t="s">
        <v>546</v>
      </c>
      <c r="D23" s="124">
        <f>D24+D27+D30</f>
        <v>4979.4</v>
      </c>
      <c r="E23" s="169">
        <f>SUM(E25:E31)</f>
        <v>3245</v>
      </c>
      <c r="F23" s="138">
        <f>F25+F26</f>
        <v>3336</v>
      </c>
      <c r="G23" s="233">
        <f>G25+G26+G28+G29+G31+G32</f>
        <v>3881.6</v>
      </c>
      <c r="H23" s="138">
        <f t="shared" si="2"/>
        <v>116.35491606714628</v>
      </c>
      <c r="I23" s="139">
        <f aca="true" t="shared" si="3" ref="I23:I28">G23/D23*100</f>
        <v>77.95316704823875</v>
      </c>
      <c r="J23" s="140">
        <f>G23/E23*100</f>
        <v>119.61787365177194</v>
      </c>
      <c r="K23" s="69"/>
    </row>
    <row r="24" spans="2:11" s="3" customFormat="1" ht="24.75" customHeight="1">
      <c r="B24" s="162" t="s">
        <v>508</v>
      </c>
      <c r="C24" s="170" t="s">
        <v>153</v>
      </c>
      <c r="D24" s="124">
        <f>D25+D26</f>
        <v>4891</v>
      </c>
      <c r="E24" s="125"/>
      <c r="F24" s="124">
        <f>F25+F26</f>
        <v>3336</v>
      </c>
      <c r="G24" s="124">
        <f>G25+G26</f>
        <v>2924.5</v>
      </c>
      <c r="H24" s="142">
        <f t="shared" si="2"/>
        <v>87.6648681055156</v>
      </c>
      <c r="I24" s="139">
        <f t="shared" si="3"/>
        <v>59.793498262114085</v>
      </c>
      <c r="J24" s="90"/>
      <c r="K24" s="69"/>
    </row>
    <row r="25" spans="2:14" s="3" customFormat="1" ht="26.25" customHeight="1">
      <c r="B25" s="160" t="s">
        <v>362</v>
      </c>
      <c r="C25" s="171" t="s">
        <v>153</v>
      </c>
      <c r="D25" s="131">
        <v>1771</v>
      </c>
      <c r="E25" s="131">
        <v>1905</v>
      </c>
      <c r="F25" s="131">
        <v>1027</v>
      </c>
      <c r="G25" s="131">
        <v>1255.5</v>
      </c>
      <c r="H25" s="125">
        <f t="shared" si="2"/>
        <v>122.24926971762416</v>
      </c>
      <c r="I25" s="131">
        <f t="shared" si="3"/>
        <v>70.89215132693394</v>
      </c>
      <c r="J25" s="131">
        <f>G25/E25*100</f>
        <v>65.90551181102362</v>
      </c>
      <c r="K25" s="69"/>
      <c r="N25" s="60"/>
    </row>
    <row r="26" spans="2:11" s="3" customFormat="1" ht="24">
      <c r="B26" s="160" t="s">
        <v>363</v>
      </c>
      <c r="C26" s="171" t="s">
        <v>154</v>
      </c>
      <c r="D26" s="131">
        <v>3120</v>
      </c>
      <c r="E26" s="131">
        <v>1340</v>
      </c>
      <c r="F26" s="131">
        <v>2309</v>
      </c>
      <c r="G26" s="131">
        <v>1669</v>
      </c>
      <c r="H26" s="125">
        <f t="shared" si="2"/>
        <v>72.28237332178432</v>
      </c>
      <c r="I26" s="89">
        <f t="shared" si="3"/>
        <v>53.493589743589745</v>
      </c>
      <c r="J26" s="89">
        <f>G26/E26*100</f>
        <v>124.55223880597015</v>
      </c>
      <c r="K26" s="69"/>
    </row>
    <row r="27" spans="2:11" s="3" customFormat="1" ht="24">
      <c r="B27" s="160" t="s">
        <v>506</v>
      </c>
      <c r="C27" s="171" t="s">
        <v>154</v>
      </c>
      <c r="D27" s="125">
        <f>D28+D29</f>
        <v>57</v>
      </c>
      <c r="E27" s="125"/>
      <c r="F27" s="125">
        <f>F28+F29</f>
        <v>34</v>
      </c>
      <c r="G27" s="125">
        <f>G28+G29</f>
        <v>832</v>
      </c>
      <c r="H27" s="125">
        <f t="shared" si="2"/>
        <v>2447.0588235294117</v>
      </c>
      <c r="I27" s="89">
        <f t="shared" si="3"/>
        <v>1459.6491228070174</v>
      </c>
      <c r="J27" s="89"/>
      <c r="K27" s="69"/>
    </row>
    <row r="28" spans="2:11" s="3" customFormat="1" ht="24">
      <c r="B28" s="160" t="s">
        <v>491</v>
      </c>
      <c r="C28" s="171" t="s">
        <v>154</v>
      </c>
      <c r="D28" s="131">
        <v>57</v>
      </c>
      <c r="E28" s="131"/>
      <c r="F28" s="131">
        <v>34</v>
      </c>
      <c r="G28" s="131">
        <v>181.4</v>
      </c>
      <c r="H28" s="125">
        <f t="shared" si="2"/>
        <v>533.529411764706</v>
      </c>
      <c r="I28" s="89">
        <f t="shared" si="3"/>
        <v>318.2456140350877</v>
      </c>
      <c r="J28" s="89"/>
      <c r="K28" s="69"/>
    </row>
    <row r="29" spans="2:11" s="3" customFormat="1" ht="29.25" customHeight="1">
      <c r="B29" s="160" t="s">
        <v>412</v>
      </c>
      <c r="C29" s="171" t="s">
        <v>492</v>
      </c>
      <c r="D29" s="131"/>
      <c r="E29" s="131"/>
      <c r="F29" s="131"/>
      <c r="G29" s="131">
        <v>650.6</v>
      </c>
      <c r="H29" s="125"/>
      <c r="I29" s="89"/>
      <c r="J29" s="89"/>
      <c r="K29" s="69"/>
    </row>
    <row r="30" spans="2:11" s="3" customFormat="1" ht="29.25" customHeight="1">
      <c r="B30" s="160" t="s">
        <v>507</v>
      </c>
      <c r="C30" s="173" t="s">
        <v>344</v>
      </c>
      <c r="D30" s="125">
        <f>D31+D32</f>
        <v>31.400000000000002</v>
      </c>
      <c r="E30" s="125"/>
      <c r="F30" s="125">
        <f>F31+F32</f>
        <v>21.3</v>
      </c>
      <c r="G30" s="125">
        <f>G31+G32</f>
        <v>125.1</v>
      </c>
      <c r="H30" s="125">
        <f>G30/F30*100</f>
        <v>587.3239436619718</v>
      </c>
      <c r="I30" s="89">
        <f>G30/D30*100</f>
        <v>398.40764331210187</v>
      </c>
      <c r="J30" s="89"/>
      <c r="K30" s="69"/>
    </row>
    <row r="31" spans="2:11" s="3" customFormat="1" ht="30" customHeight="1">
      <c r="B31" s="160" t="s">
        <v>496</v>
      </c>
      <c r="C31" s="173" t="s">
        <v>344</v>
      </c>
      <c r="D31" s="131">
        <v>11.3</v>
      </c>
      <c r="E31" s="131">
        <v>0</v>
      </c>
      <c r="F31" s="131">
        <v>11.3</v>
      </c>
      <c r="G31" s="131">
        <v>78</v>
      </c>
      <c r="H31" s="125">
        <f>G31/F31*100</f>
        <v>690.2654867256637</v>
      </c>
      <c r="I31" s="89">
        <f>G31/D31*100</f>
        <v>690.2654867256637</v>
      </c>
      <c r="J31" s="89"/>
      <c r="K31" s="69"/>
    </row>
    <row r="32" spans="2:11" s="3" customFormat="1" ht="30" customHeight="1">
      <c r="B32" s="163" t="s">
        <v>413</v>
      </c>
      <c r="C32" s="174" t="s">
        <v>344</v>
      </c>
      <c r="D32" s="146">
        <v>20.1</v>
      </c>
      <c r="E32" s="146"/>
      <c r="F32" s="146">
        <v>10</v>
      </c>
      <c r="G32" s="146">
        <v>47.1</v>
      </c>
      <c r="H32" s="136">
        <f>G32/F32*100</f>
        <v>471</v>
      </c>
      <c r="I32" s="147">
        <f>G32/D32*100</f>
        <v>234.32835820895522</v>
      </c>
      <c r="J32" s="89"/>
      <c r="K32" s="69"/>
    </row>
    <row r="33" spans="2:11" s="3" customFormat="1" ht="15.75">
      <c r="B33" s="177" t="s">
        <v>342</v>
      </c>
      <c r="C33" s="178" t="s">
        <v>547</v>
      </c>
      <c r="D33" s="131">
        <v>6767</v>
      </c>
      <c r="E33" s="137">
        <v>5017</v>
      </c>
      <c r="F33" s="175">
        <v>5008</v>
      </c>
      <c r="G33" s="175">
        <v>7205.1</v>
      </c>
      <c r="H33" s="176">
        <f t="shared" si="2"/>
        <v>143.8718051118211</v>
      </c>
      <c r="I33" s="89">
        <f aca="true" t="shared" si="4" ref="I33:I43">G33/D33*100</f>
        <v>106.47406531697948</v>
      </c>
      <c r="J33" s="140">
        <f aca="true" t="shared" si="5" ref="J33:J41">G33/E33*100</f>
        <v>143.6137133745266</v>
      </c>
      <c r="K33" s="69"/>
    </row>
    <row r="34" spans="2:12" s="3" customFormat="1" ht="15.75">
      <c r="B34" s="183" t="s">
        <v>239</v>
      </c>
      <c r="C34" s="184" t="s">
        <v>240</v>
      </c>
      <c r="D34" s="142">
        <v>1191</v>
      </c>
      <c r="E34" s="125">
        <v>150</v>
      </c>
      <c r="F34" s="142">
        <v>1035</v>
      </c>
      <c r="G34" s="142">
        <v>1281.1</v>
      </c>
      <c r="H34" s="124">
        <f t="shared" si="2"/>
        <v>123.77777777777777</v>
      </c>
      <c r="I34" s="139">
        <f t="shared" si="4"/>
        <v>107.56507136859781</v>
      </c>
      <c r="J34" s="90">
        <f t="shared" si="5"/>
        <v>854.0666666666666</v>
      </c>
      <c r="K34" s="86"/>
      <c r="L34" s="32"/>
    </row>
    <row r="35" spans="2:11" s="3" customFormat="1" ht="15.75">
      <c r="B35" s="181" t="s">
        <v>157</v>
      </c>
      <c r="C35" s="159" t="s">
        <v>158</v>
      </c>
      <c r="D35" s="125">
        <f>SUM(D36+D38+D41)</f>
        <v>8872.4</v>
      </c>
      <c r="E35" s="125">
        <f>SUM(E36+E38+E41)</f>
        <v>4661</v>
      </c>
      <c r="F35" s="125">
        <f>SUM(F36+F38+F41)</f>
        <v>6908.4</v>
      </c>
      <c r="G35" s="125">
        <f>SUM(G36+G38+G41)</f>
        <v>6973.3</v>
      </c>
      <c r="H35" s="125">
        <f t="shared" si="2"/>
        <v>100.93943604886806</v>
      </c>
      <c r="I35" s="90">
        <f t="shared" si="4"/>
        <v>78.5954195031784</v>
      </c>
      <c r="J35" s="90">
        <f t="shared" si="5"/>
        <v>149.6095258528213</v>
      </c>
      <c r="K35" s="69"/>
    </row>
    <row r="36" spans="2:11" s="3" customFormat="1" ht="15.75">
      <c r="B36" s="99" t="s">
        <v>214</v>
      </c>
      <c r="C36" s="179" t="s">
        <v>134</v>
      </c>
      <c r="D36" s="180">
        <f>SUM(D37:D37)</f>
        <v>8.4</v>
      </c>
      <c r="E36" s="180">
        <f>SUM(E37:E37)</f>
        <v>0</v>
      </c>
      <c r="F36" s="180">
        <f>F37</f>
        <v>8.4</v>
      </c>
      <c r="G36" s="103">
        <f>SUM(G37:G37)</f>
        <v>13.3</v>
      </c>
      <c r="H36" s="101"/>
      <c r="I36" s="104"/>
      <c r="J36" s="132"/>
      <c r="K36" s="69"/>
    </row>
    <row r="37" spans="2:11" s="3" customFormat="1" ht="27.75" customHeight="1">
      <c r="B37" s="99" t="s">
        <v>215</v>
      </c>
      <c r="C37" s="164" t="s">
        <v>109</v>
      </c>
      <c r="D37" s="103">
        <v>8.4</v>
      </c>
      <c r="E37" s="103">
        <v>0</v>
      </c>
      <c r="F37" s="103">
        <v>8.4</v>
      </c>
      <c r="G37" s="103">
        <v>13.3</v>
      </c>
      <c r="H37" s="101"/>
      <c r="I37" s="102"/>
      <c r="J37" s="89"/>
      <c r="K37" s="69"/>
    </row>
    <row r="38" spans="2:11" s="3" customFormat="1" ht="15.75">
      <c r="B38" s="160" t="s">
        <v>211</v>
      </c>
      <c r="C38" s="135" t="s">
        <v>208</v>
      </c>
      <c r="D38" s="180">
        <f>SUM(D39:D40)</f>
        <v>8292</v>
      </c>
      <c r="E38" s="180">
        <f>SUM(E39:E40)</f>
        <v>4581</v>
      </c>
      <c r="F38" s="180">
        <f>SUM(F39:F40)</f>
        <v>6541</v>
      </c>
      <c r="G38" s="101">
        <f>SUM(G39:G40)</f>
        <v>6632.7</v>
      </c>
      <c r="H38" s="101">
        <f t="shared" si="2"/>
        <v>101.40192631096163</v>
      </c>
      <c r="I38" s="104">
        <f t="shared" si="4"/>
        <v>79.98914616497828</v>
      </c>
      <c r="J38" s="132">
        <f t="shared" si="5"/>
        <v>144.7871643745907</v>
      </c>
      <c r="K38" s="69"/>
    </row>
    <row r="39" spans="2:11" s="3" customFormat="1" ht="15.75">
      <c r="B39" s="99" t="s">
        <v>212</v>
      </c>
      <c r="C39" s="179" t="s">
        <v>209</v>
      </c>
      <c r="D39" s="103">
        <v>4237</v>
      </c>
      <c r="E39" s="103">
        <v>2577</v>
      </c>
      <c r="F39" s="103">
        <v>3185</v>
      </c>
      <c r="G39" s="103">
        <v>3081.2</v>
      </c>
      <c r="H39" s="101">
        <f t="shared" si="2"/>
        <v>96.74097331240188</v>
      </c>
      <c r="I39" s="104">
        <f t="shared" si="4"/>
        <v>72.72126504602312</v>
      </c>
      <c r="J39" s="132">
        <f t="shared" si="5"/>
        <v>119.56538610787737</v>
      </c>
      <c r="K39" s="69"/>
    </row>
    <row r="40" spans="2:11" s="3" customFormat="1" ht="15.75">
      <c r="B40" s="99" t="s">
        <v>213</v>
      </c>
      <c r="C40" s="179" t="s">
        <v>210</v>
      </c>
      <c r="D40" s="103">
        <v>4055</v>
      </c>
      <c r="E40" s="103">
        <v>2004</v>
      </c>
      <c r="F40" s="103">
        <v>3356</v>
      </c>
      <c r="G40" s="103">
        <v>3551.5</v>
      </c>
      <c r="H40" s="101">
        <f t="shared" si="2"/>
        <v>105.82538736591181</v>
      </c>
      <c r="I40" s="104">
        <f t="shared" si="4"/>
        <v>87.58323057953145</v>
      </c>
      <c r="J40" s="132">
        <f t="shared" si="5"/>
        <v>177.22055888223554</v>
      </c>
      <c r="K40" s="69"/>
    </row>
    <row r="41" spans="2:11" s="3" customFormat="1" ht="15.75">
      <c r="B41" s="99" t="s">
        <v>216</v>
      </c>
      <c r="C41" s="97" t="s">
        <v>135</v>
      </c>
      <c r="D41" s="221">
        <f>D42+D44</f>
        <v>572</v>
      </c>
      <c r="E41" s="221">
        <f>E42+E44</f>
        <v>80</v>
      </c>
      <c r="F41" s="221">
        <f>F42+F44</f>
        <v>359</v>
      </c>
      <c r="G41" s="221">
        <f>G42+G44</f>
        <v>327.3</v>
      </c>
      <c r="H41" s="101">
        <f t="shared" si="2"/>
        <v>91.16991643454038</v>
      </c>
      <c r="I41" s="107">
        <f t="shared" si="4"/>
        <v>57.22027972027972</v>
      </c>
      <c r="J41" s="132">
        <f t="shared" si="5"/>
        <v>409.12500000000006</v>
      </c>
      <c r="K41" s="69"/>
    </row>
    <row r="42" spans="2:11" s="3" customFormat="1" ht="38.25">
      <c r="B42" s="195" t="s">
        <v>11</v>
      </c>
      <c r="C42" s="135" t="s">
        <v>22</v>
      </c>
      <c r="D42" s="103">
        <f>SUM(D43:D43)</f>
        <v>2</v>
      </c>
      <c r="E42" s="103">
        <f>SUM(E43:E43)</f>
        <v>0</v>
      </c>
      <c r="F42" s="103">
        <f>SUM(F43:F43)</f>
        <v>2</v>
      </c>
      <c r="G42" s="103">
        <f>SUM(G43:G43)</f>
        <v>35.7</v>
      </c>
      <c r="H42" s="101">
        <f t="shared" si="2"/>
        <v>1785.0000000000002</v>
      </c>
      <c r="I42" s="102">
        <f t="shared" si="4"/>
        <v>1785.0000000000002</v>
      </c>
      <c r="J42" s="89"/>
      <c r="K42" s="69"/>
    </row>
    <row r="43" spans="2:11" s="3" customFormat="1" ht="38.25">
      <c r="B43" s="195" t="s">
        <v>9</v>
      </c>
      <c r="C43" s="135" t="s">
        <v>10</v>
      </c>
      <c r="D43" s="103">
        <v>2</v>
      </c>
      <c r="E43" s="103">
        <v>0</v>
      </c>
      <c r="F43" s="103">
        <v>2</v>
      </c>
      <c r="G43" s="103">
        <v>35.7</v>
      </c>
      <c r="H43" s="101">
        <f t="shared" si="2"/>
        <v>1785.0000000000002</v>
      </c>
      <c r="I43" s="102">
        <f t="shared" si="4"/>
        <v>1785.0000000000002</v>
      </c>
      <c r="J43" s="89"/>
      <c r="K43" s="69"/>
    </row>
    <row r="44" spans="2:11" s="3" customFormat="1" ht="38.25">
      <c r="B44" s="195" t="s">
        <v>8</v>
      </c>
      <c r="C44" s="135" t="s">
        <v>23</v>
      </c>
      <c r="D44" s="103">
        <f>SUM(D45:D45)</f>
        <v>570</v>
      </c>
      <c r="E44" s="103">
        <f>SUM(E45:E45)</f>
        <v>80</v>
      </c>
      <c r="F44" s="103">
        <f>SUM(F45:F45)</f>
        <v>357</v>
      </c>
      <c r="G44" s="103">
        <f>G45</f>
        <v>291.6</v>
      </c>
      <c r="H44" s="101">
        <f t="shared" si="2"/>
        <v>81.68067226890757</v>
      </c>
      <c r="I44" s="103">
        <f>G44/D44*100</f>
        <v>51.15789473684211</v>
      </c>
      <c r="J44" s="89">
        <f>G44/E44*100</f>
        <v>364.50000000000006</v>
      </c>
      <c r="K44" s="69"/>
    </row>
    <row r="45" spans="2:11" s="3" customFormat="1" ht="38.25">
      <c r="B45" s="195" t="s">
        <v>7</v>
      </c>
      <c r="C45" s="135" t="s">
        <v>6</v>
      </c>
      <c r="D45" s="103">
        <v>570</v>
      </c>
      <c r="E45" s="103">
        <v>80</v>
      </c>
      <c r="F45" s="103">
        <v>357</v>
      </c>
      <c r="G45" s="103">
        <v>291.6</v>
      </c>
      <c r="H45" s="101">
        <f t="shared" si="2"/>
        <v>81.68067226890757</v>
      </c>
      <c r="I45" s="102">
        <f>G45/D45*100</f>
        <v>51.15789473684211</v>
      </c>
      <c r="J45" s="89">
        <f>G45/E45*100</f>
        <v>364.50000000000006</v>
      </c>
      <c r="K45" s="69"/>
    </row>
    <row r="46" spans="2:11" s="3" customFormat="1" ht="15.75">
      <c r="B46" s="185" t="s">
        <v>162</v>
      </c>
      <c r="C46" s="159" t="s">
        <v>217</v>
      </c>
      <c r="D46" s="125">
        <f>SUM(D47+D49+D50)</f>
        <v>2359</v>
      </c>
      <c r="E46" s="125">
        <f>SUM(E47+E49+E50)</f>
        <v>376</v>
      </c>
      <c r="F46" s="125">
        <f>SUM(F47+F49+F50)</f>
        <v>1908</v>
      </c>
      <c r="G46" s="125">
        <f>G47+G50</f>
        <v>2030.4</v>
      </c>
      <c r="H46" s="125">
        <f t="shared" si="2"/>
        <v>106.41509433962264</v>
      </c>
      <c r="I46" s="90">
        <f aca="true" t="shared" si="6" ref="I46:I65">G46/D46*100</f>
        <v>86.07036880033912</v>
      </c>
      <c r="J46" s="90">
        <f aca="true" t="shared" si="7" ref="J46:J64">G46/E46*100</f>
        <v>540</v>
      </c>
      <c r="K46" s="69"/>
    </row>
    <row r="47" spans="2:11" s="3" customFormat="1" ht="25.5" customHeight="1">
      <c r="B47" s="193" t="s">
        <v>203</v>
      </c>
      <c r="C47" s="186" t="s">
        <v>163</v>
      </c>
      <c r="D47" s="103">
        <f>SUM(D48)</f>
        <v>399</v>
      </c>
      <c r="E47" s="103">
        <f>SUM(E48)</f>
        <v>263</v>
      </c>
      <c r="F47" s="103">
        <f>SUM(F48)</f>
        <v>283</v>
      </c>
      <c r="G47" s="103">
        <f>SUM(G48)</f>
        <v>264.6</v>
      </c>
      <c r="H47" s="101">
        <f t="shared" si="2"/>
        <v>93.49823321554771</v>
      </c>
      <c r="I47" s="102">
        <f t="shared" si="6"/>
        <v>66.31578947368422</v>
      </c>
      <c r="J47" s="132">
        <f t="shared" si="7"/>
        <v>100.60836501901143</v>
      </c>
      <c r="K47" s="69"/>
    </row>
    <row r="48" spans="2:11" s="3" customFormat="1" ht="27.75" customHeight="1">
      <c r="B48" s="193" t="s">
        <v>202</v>
      </c>
      <c r="C48" s="186" t="s">
        <v>164</v>
      </c>
      <c r="D48" s="103">
        <v>399</v>
      </c>
      <c r="E48" s="103">
        <v>263</v>
      </c>
      <c r="F48" s="103">
        <v>283</v>
      </c>
      <c r="G48" s="103">
        <v>264.6</v>
      </c>
      <c r="H48" s="101">
        <f t="shared" si="2"/>
        <v>93.49823321554771</v>
      </c>
      <c r="I48" s="102">
        <f t="shared" si="6"/>
        <v>66.31578947368422</v>
      </c>
      <c r="J48" s="89">
        <f t="shared" si="7"/>
        <v>100.60836501901143</v>
      </c>
      <c r="K48" s="69"/>
    </row>
    <row r="49" spans="2:11" s="3" customFormat="1" ht="25.5" hidden="1">
      <c r="B49" s="193" t="s">
        <v>91</v>
      </c>
      <c r="C49" s="190" t="s">
        <v>225</v>
      </c>
      <c r="D49" s="103">
        <v>0</v>
      </c>
      <c r="E49" s="103">
        <v>0</v>
      </c>
      <c r="F49" s="103"/>
      <c r="G49" s="103">
        <v>0</v>
      </c>
      <c r="H49" s="101" t="e">
        <f t="shared" si="2"/>
        <v>#DIV/0!</v>
      </c>
      <c r="I49" s="102" t="e">
        <f t="shared" si="6"/>
        <v>#DIV/0!</v>
      </c>
      <c r="J49" s="132" t="e">
        <f t="shared" si="7"/>
        <v>#DIV/0!</v>
      </c>
      <c r="K49" s="69"/>
    </row>
    <row r="50" spans="2:11" s="3" customFormat="1" ht="27.75" customHeight="1">
      <c r="B50" s="193" t="s">
        <v>165</v>
      </c>
      <c r="C50" s="187" t="s">
        <v>166</v>
      </c>
      <c r="D50" s="103">
        <f>D51+D53</f>
        <v>1960</v>
      </c>
      <c r="E50" s="103">
        <f>SUM(E53+E56+E57)</f>
        <v>113</v>
      </c>
      <c r="F50" s="103">
        <f>F51+F53</f>
        <v>1625</v>
      </c>
      <c r="G50" s="103">
        <f>G51+G53</f>
        <v>1765.8</v>
      </c>
      <c r="H50" s="101">
        <f t="shared" si="2"/>
        <v>108.66461538461539</v>
      </c>
      <c r="I50" s="102">
        <f t="shared" si="6"/>
        <v>90.09183673469387</v>
      </c>
      <c r="J50" s="132">
        <f t="shared" si="7"/>
        <v>1562.6548672566373</v>
      </c>
      <c r="K50" s="69"/>
    </row>
    <row r="51" spans="2:11" s="3" customFormat="1" ht="27.75" customHeight="1">
      <c r="B51" s="193" t="s">
        <v>509</v>
      </c>
      <c r="C51" s="187" t="s">
        <v>415</v>
      </c>
      <c r="D51" s="103">
        <v>800</v>
      </c>
      <c r="E51" s="103"/>
      <c r="F51" s="103">
        <v>800</v>
      </c>
      <c r="G51" s="103">
        <f>SUM(G52)</f>
        <v>1082</v>
      </c>
      <c r="H51" s="101">
        <f t="shared" si="2"/>
        <v>135.25</v>
      </c>
      <c r="I51" s="102">
        <f t="shared" si="6"/>
        <v>135.25</v>
      </c>
      <c r="J51" s="132"/>
      <c r="K51" s="69"/>
    </row>
    <row r="52" spans="2:11" s="3" customFormat="1" ht="27.75" customHeight="1">
      <c r="B52" s="193" t="s">
        <v>414</v>
      </c>
      <c r="C52" s="187" t="s">
        <v>415</v>
      </c>
      <c r="D52" s="103">
        <v>800</v>
      </c>
      <c r="E52" s="103"/>
      <c r="F52" s="103">
        <v>800</v>
      </c>
      <c r="G52" s="103">
        <v>1082</v>
      </c>
      <c r="H52" s="101">
        <f>G52/F52*100</f>
        <v>135.25</v>
      </c>
      <c r="I52" s="102">
        <f>G52/D52*100</f>
        <v>135.25</v>
      </c>
      <c r="J52" s="132"/>
      <c r="K52" s="69"/>
    </row>
    <row r="53" spans="2:11" s="3" customFormat="1" ht="39" customHeight="1">
      <c r="B53" s="193" t="s">
        <v>201</v>
      </c>
      <c r="C53" s="190" t="s">
        <v>218</v>
      </c>
      <c r="D53" s="103">
        <f>D54+D55</f>
        <v>1160</v>
      </c>
      <c r="E53" s="103">
        <f>E54+E55</f>
        <v>113</v>
      </c>
      <c r="F53" s="103">
        <f>F54+F55</f>
        <v>825</v>
      </c>
      <c r="G53" s="103">
        <f>G54+G55</f>
        <v>683.8</v>
      </c>
      <c r="H53" s="101">
        <f t="shared" si="2"/>
        <v>82.88484848484849</v>
      </c>
      <c r="I53" s="103">
        <f>H53/G53*100</f>
        <v>12.121212121212123</v>
      </c>
      <c r="J53" s="89">
        <f>H53/E53*100</f>
        <v>73.34942343791901</v>
      </c>
      <c r="K53" s="69"/>
    </row>
    <row r="54" spans="2:11" s="3" customFormat="1" ht="26.25" customHeight="1">
      <c r="B54" s="193" t="s">
        <v>204</v>
      </c>
      <c r="C54" s="188" t="s">
        <v>352</v>
      </c>
      <c r="D54" s="103">
        <v>860</v>
      </c>
      <c r="E54" s="103">
        <v>61</v>
      </c>
      <c r="F54" s="103">
        <v>600</v>
      </c>
      <c r="G54" s="103">
        <v>470.5</v>
      </c>
      <c r="H54" s="101">
        <f t="shared" si="2"/>
        <v>78.41666666666667</v>
      </c>
      <c r="I54" s="102">
        <f t="shared" si="6"/>
        <v>54.7093023255814</v>
      </c>
      <c r="J54" s="89">
        <f t="shared" si="7"/>
        <v>771.311475409836</v>
      </c>
      <c r="K54" s="69"/>
    </row>
    <row r="55" spans="2:11" s="3" customFormat="1" ht="15" customHeight="1">
      <c r="B55" s="193" t="s">
        <v>167</v>
      </c>
      <c r="C55" s="189" t="s">
        <v>353</v>
      </c>
      <c r="D55" s="103">
        <v>300</v>
      </c>
      <c r="E55" s="103">
        <v>52</v>
      </c>
      <c r="F55" s="103">
        <v>225</v>
      </c>
      <c r="G55" s="103">
        <v>213.3</v>
      </c>
      <c r="H55" s="101">
        <f t="shared" si="2"/>
        <v>94.80000000000001</v>
      </c>
      <c r="I55" s="102">
        <f t="shared" si="6"/>
        <v>71.10000000000001</v>
      </c>
      <c r="J55" s="89">
        <f t="shared" si="7"/>
        <v>410.1923076923077</v>
      </c>
      <c r="K55" s="69"/>
    </row>
    <row r="56" spans="2:11" s="3" customFormat="1" ht="24.75" customHeight="1" hidden="1">
      <c r="B56" s="133" t="s">
        <v>127</v>
      </c>
      <c r="C56" s="149" t="s">
        <v>168</v>
      </c>
      <c r="D56" s="131">
        <v>0</v>
      </c>
      <c r="E56" s="131">
        <v>0</v>
      </c>
      <c r="F56" s="131"/>
      <c r="G56" s="141"/>
      <c r="H56" s="125" t="e">
        <f t="shared" si="2"/>
        <v>#DIV/0!</v>
      </c>
      <c r="I56" s="89" t="e">
        <f t="shared" si="6"/>
        <v>#DIV/0!</v>
      </c>
      <c r="J56" s="89" t="e">
        <f t="shared" si="7"/>
        <v>#DIV/0!</v>
      </c>
      <c r="K56" s="69"/>
    </row>
    <row r="57" spans="2:11" s="3" customFormat="1" ht="13.5" customHeight="1" hidden="1">
      <c r="B57" s="133" t="s">
        <v>128</v>
      </c>
      <c r="C57" s="150" t="s">
        <v>169</v>
      </c>
      <c r="D57" s="131">
        <v>0</v>
      </c>
      <c r="E57" s="131">
        <v>0</v>
      </c>
      <c r="F57" s="131"/>
      <c r="G57" s="141"/>
      <c r="H57" s="125" t="e">
        <f t="shared" si="2"/>
        <v>#DIV/0!</v>
      </c>
      <c r="I57" s="89" t="e">
        <f t="shared" si="6"/>
        <v>#DIV/0!</v>
      </c>
      <c r="J57" s="89" t="e">
        <f t="shared" si="7"/>
        <v>#DIV/0!</v>
      </c>
      <c r="K57" s="69"/>
    </row>
    <row r="58" spans="2:11" s="3" customFormat="1" ht="39" customHeight="1">
      <c r="B58" s="185" t="s">
        <v>170</v>
      </c>
      <c r="C58" s="192" t="s">
        <v>219</v>
      </c>
      <c r="D58" s="125">
        <f>SUM(D59+D63+D65)</f>
        <v>93</v>
      </c>
      <c r="E58" s="125">
        <f>SUM(E59+E63+E65)</f>
        <v>25</v>
      </c>
      <c r="F58" s="125">
        <f>F63+F65</f>
        <v>81</v>
      </c>
      <c r="G58" s="125">
        <f>G63+G65</f>
        <v>92.8</v>
      </c>
      <c r="H58" s="125">
        <f t="shared" si="2"/>
        <v>114.5679012345679</v>
      </c>
      <c r="I58" s="90">
        <f t="shared" si="6"/>
        <v>99.78494623655914</v>
      </c>
      <c r="J58" s="89">
        <f t="shared" si="7"/>
        <v>371.2</v>
      </c>
      <c r="K58" s="69"/>
    </row>
    <row r="59" spans="2:11" s="3" customFormat="1" ht="14.25" customHeight="1" hidden="1">
      <c r="B59" s="127" t="s">
        <v>241</v>
      </c>
      <c r="C59" s="148" t="s">
        <v>242</v>
      </c>
      <c r="D59" s="131">
        <f>SUM(D60:D62)</f>
        <v>0</v>
      </c>
      <c r="E59" s="131">
        <f>SUM(E60:E62)</f>
        <v>0</v>
      </c>
      <c r="F59" s="131"/>
      <c r="G59" s="131">
        <f>SUM(G60:G62)</f>
        <v>0</v>
      </c>
      <c r="H59" s="125" t="e">
        <f t="shared" si="2"/>
        <v>#DIV/0!</v>
      </c>
      <c r="I59" s="89" t="e">
        <f t="shared" si="6"/>
        <v>#DIV/0!</v>
      </c>
      <c r="J59" s="89" t="e">
        <f t="shared" si="7"/>
        <v>#DIV/0!</v>
      </c>
      <c r="K59" s="69"/>
    </row>
    <row r="60" spans="2:11" s="3" customFormat="1" ht="15.75" customHeight="1" hidden="1">
      <c r="B60" s="152" t="s">
        <v>243</v>
      </c>
      <c r="C60" s="130" t="s">
        <v>244</v>
      </c>
      <c r="D60" s="131"/>
      <c r="E60" s="131"/>
      <c r="F60" s="131"/>
      <c r="G60" s="131">
        <v>0</v>
      </c>
      <c r="H60" s="125" t="e">
        <f t="shared" si="2"/>
        <v>#DIV/0!</v>
      </c>
      <c r="I60" s="89" t="e">
        <f t="shared" si="6"/>
        <v>#DIV/0!</v>
      </c>
      <c r="J60" s="89" t="e">
        <f t="shared" si="7"/>
        <v>#DIV/0!</v>
      </c>
      <c r="K60" s="69"/>
    </row>
    <row r="61" spans="2:11" s="3" customFormat="1" ht="24" customHeight="1" hidden="1">
      <c r="B61" s="152" t="s">
        <v>245</v>
      </c>
      <c r="C61" s="144" t="s">
        <v>246</v>
      </c>
      <c r="D61" s="131"/>
      <c r="E61" s="131"/>
      <c r="F61" s="131"/>
      <c r="G61" s="131">
        <v>0</v>
      </c>
      <c r="H61" s="125" t="e">
        <f t="shared" si="2"/>
        <v>#DIV/0!</v>
      </c>
      <c r="I61" s="89" t="e">
        <f t="shared" si="6"/>
        <v>#DIV/0!</v>
      </c>
      <c r="J61" s="89" t="e">
        <f t="shared" si="7"/>
        <v>#DIV/0!</v>
      </c>
      <c r="K61" s="69"/>
    </row>
    <row r="62" spans="2:11" s="3" customFormat="1" ht="15.75" customHeight="1" hidden="1">
      <c r="B62" s="152" t="s">
        <v>111</v>
      </c>
      <c r="C62" s="144" t="s">
        <v>112</v>
      </c>
      <c r="D62" s="131"/>
      <c r="E62" s="131"/>
      <c r="F62" s="131"/>
      <c r="G62" s="131">
        <v>0</v>
      </c>
      <c r="H62" s="125" t="e">
        <f t="shared" si="2"/>
        <v>#DIV/0!</v>
      </c>
      <c r="I62" s="89" t="e">
        <f t="shared" si="6"/>
        <v>#DIV/0!</v>
      </c>
      <c r="J62" s="89" t="e">
        <f t="shared" si="7"/>
        <v>#DIV/0!</v>
      </c>
      <c r="K62" s="69"/>
    </row>
    <row r="63" spans="2:11" s="3" customFormat="1" ht="18" customHeight="1">
      <c r="B63" s="193" t="s">
        <v>220</v>
      </c>
      <c r="C63" s="145" t="s">
        <v>133</v>
      </c>
      <c r="D63" s="103">
        <f>SUM(D64)</f>
        <v>72</v>
      </c>
      <c r="E63" s="103">
        <f>SUM(E64)</f>
        <v>25</v>
      </c>
      <c r="F63" s="103">
        <f>SUM(F64)</f>
        <v>60</v>
      </c>
      <c r="G63" s="103">
        <f>SUM(G64)</f>
        <v>92.2</v>
      </c>
      <c r="H63" s="101">
        <f t="shared" si="2"/>
        <v>153.66666666666666</v>
      </c>
      <c r="I63" s="102">
        <f t="shared" si="6"/>
        <v>128.05555555555557</v>
      </c>
      <c r="J63" s="89">
        <f t="shared" si="7"/>
        <v>368.8</v>
      </c>
      <c r="K63" s="69"/>
    </row>
    <row r="64" spans="2:11" s="3" customFormat="1" ht="18" customHeight="1">
      <c r="B64" s="145" t="s">
        <v>269</v>
      </c>
      <c r="C64" s="145" t="s">
        <v>221</v>
      </c>
      <c r="D64" s="103">
        <v>72</v>
      </c>
      <c r="E64" s="103">
        <v>25</v>
      </c>
      <c r="F64" s="103">
        <v>60</v>
      </c>
      <c r="G64" s="103">
        <v>92.2</v>
      </c>
      <c r="H64" s="101">
        <f t="shared" si="2"/>
        <v>153.66666666666666</v>
      </c>
      <c r="I64" s="102">
        <f t="shared" si="6"/>
        <v>128.05555555555557</v>
      </c>
      <c r="J64" s="89">
        <f t="shared" si="7"/>
        <v>368.8</v>
      </c>
      <c r="K64" s="69"/>
    </row>
    <row r="65" spans="2:11" s="3" customFormat="1" ht="17.25" customHeight="1">
      <c r="B65" s="145" t="s">
        <v>525</v>
      </c>
      <c r="C65" s="193" t="s">
        <v>171</v>
      </c>
      <c r="D65" s="103">
        <f>SUM(D66:D67)</f>
        <v>21</v>
      </c>
      <c r="E65" s="103">
        <f>SUM(E66:E67)</f>
        <v>0</v>
      </c>
      <c r="F65" s="103">
        <f>F66+F67</f>
        <v>21</v>
      </c>
      <c r="G65" s="103">
        <f>G66+G67</f>
        <v>0.6000000000000001</v>
      </c>
      <c r="H65" s="101">
        <f t="shared" si="2"/>
        <v>2.857142857142857</v>
      </c>
      <c r="I65" s="102">
        <f t="shared" si="6"/>
        <v>2.857142857142857</v>
      </c>
      <c r="J65" s="89"/>
      <c r="K65" s="69"/>
    </row>
    <row r="66" spans="2:11" s="3" customFormat="1" ht="18" customHeight="1">
      <c r="B66" s="193" t="s">
        <v>526</v>
      </c>
      <c r="C66" s="193" t="s">
        <v>104</v>
      </c>
      <c r="D66" s="103">
        <v>0</v>
      </c>
      <c r="E66" s="103">
        <v>0</v>
      </c>
      <c r="F66" s="103"/>
      <c r="G66" s="103">
        <v>0.2</v>
      </c>
      <c r="H66" s="101"/>
      <c r="I66" s="102"/>
      <c r="J66" s="89"/>
      <c r="K66" s="69"/>
    </row>
    <row r="67" spans="2:11" s="3" customFormat="1" ht="16.5" customHeight="1">
      <c r="B67" s="193" t="s">
        <v>527</v>
      </c>
      <c r="C67" s="193" t="s">
        <v>136</v>
      </c>
      <c r="D67" s="103">
        <v>21</v>
      </c>
      <c r="E67" s="103">
        <v>0</v>
      </c>
      <c r="F67" s="103">
        <v>21</v>
      </c>
      <c r="G67" s="103">
        <v>0.4</v>
      </c>
      <c r="H67" s="101">
        <f>G67/F67*100</f>
        <v>1.9047619047619049</v>
      </c>
      <c r="I67" s="102">
        <f>G67/D67*100</f>
        <v>1.9047619047619049</v>
      </c>
      <c r="J67" s="89"/>
      <c r="K67" s="69"/>
    </row>
    <row r="68" spans="2:11" s="3" customFormat="1" ht="21" customHeight="1">
      <c r="B68" s="252" t="s">
        <v>548</v>
      </c>
      <c r="C68" s="253"/>
      <c r="D68" s="125">
        <f>D69+D87++D90++D98++D113++D153</f>
        <v>184337.77000000002</v>
      </c>
      <c r="E68" s="125" t="e">
        <f>SUM(E69+E87+E98+E110+E113+E153+#REF!+E90)</f>
        <v>#REF!</v>
      </c>
      <c r="F68" s="125" t="e">
        <f>SUM(F69+F87+F98+F110+F113+F153+F90)</f>
        <v>#REF!</v>
      </c>
      <c r="G68" s="125">
        <f>SUM(G69+G87+G98+G110+G113+G153+G90)</f>
        <v>166189.9</v>
      </c>
      <c r="H68" s="125" t="e">
        <f t="shared" si="2"/>
        <v>#REF!</v>
      </c>
      <c r="I68" s="125">
        <f>G68/D68*100</f>
        <v>90.1550995219265</v>
      </c>
      <c r="J68" s="125" t="e">
        <f>G68/E68*100</f>
        <v>#REF!</v>
      </c>
      <c r="K68" s="69"/>
    </row>
    <row r="69" spans="2:11" s="3" customFormat="1" ht="31.5" customHeight="1">
      <c r="B69" s="185" t="s">
        <v>172</v>
      </c>
      <c r="C69" s="151" t="s">
        <v>173</v>
      </c>
      <c r="D69" s="125">
        <f>SUM(D70+D71+D73+D75+D85)</f>
        <v>120268.7</v>
      </c>
      <c r="E69" s="125">
        <f>SUM(E70+E71+E73+E75+E85)</f>
        <v>90339.4</v>
      </c>
      <c r="F69" s="125">
        <f>SUM(F70+F71+F73+F75+F85)</f>
        <v>89500.7</v>
      </c>
      <c r="G69" s="125">
        <f>SUM(G70+G71+G73+G75+G85)</f>
        <v>117585.3</v>
      </c>
      <c r="H69" s="125">
        <f t="shared" si="2"/>
        <v>131.37919591690346</v>
      </c>
      <c r="I69" s="129">
        <f>G69/D69*100</f>
        <v>97.76882929640048</v>
      </c>
      <c r="J69" s="129">
        <f>G69/E69*100</f>
        <v>130.1594874440167</v>
      </c>
      <c r="K69" s="69"/>
    </row>
    <row r="70" spans="2:11" s="3" customFormat="1" ht="42" customHeight="1" hidden="1">
      <c r="B70" s="127" t="s">
        <v>279</v>
      </c>
      <c r="C70" s="148" t="s">
        <v>280</v>
      </c>
      <c r="D70" s="125"/>
      <c r="E70" s="125"/>
      <c r="F70" s="125"/>
      <c r="G70" s="131">
        <v>0</v>
      </c>
      <c r="H70" s="125" t="e">
        <f t="shared" si="2"/>
        <v>#DIV/0!</v>
      </c>
      <c r="I70" s="129"/>
      <c r="J70" s="129"/>
      <c r="K70" s="69"/>
    </row>
    <row r="71" spans="2:11" s="3" customFormat="1" ht="13.5" customHeight="1" hidden="1">
      <c r="B71" s="127" t="s">
        <v>174</v>
      </c>
      <c r="C71" s="98" t="s">
        <v>175</v>
      </c>
      <c r="D71" s="141">
        <f>SUM(D72)</f>
        <v>0</v>
      </c>
      <c r="E71" s="141">
        <f>SUM(E72)</f>
        <v>0</v>
      </c>
      <c r="F71" s="141"/>
      <c r="G71" s="141">
        <f>SUM(G72)</f>
        <v>0</v>
      </c>
      <c r="H71" s="125" t="e">
        <f t="shared" si="2"/>
        <v>#DIV/0!</v>
      </c>
      <c r="I71" s="90" t="e">
        <f>#REF!/D71*100</f>
        <v>#REF!</v>
      </c>
      <c r="J71" s="90" t="e">
        <f aca="true" t="shared" si="8" ref="J71:J76">G71/E71*100</f>
        <v>#DIV/0!</v>
      </c>
      <c r="K71" s="69"/>
    </row>
    <row r="72" spans="2:11" s="3" customFormat="1" ht="23.25" customHeight="1" hidden="1">
      <c r="B72" s="133" t="s">
        <v>234</v>
      </c>
      <c r="C72" s="153" t="s">
        <v>222</v>
      </c>
      <c r="D72" s="131">
        <v>0</v>
      </c>
      <c r="E72" s="131">
        <v>0</v>
      </c>
      <c r="F72" s="131"/>
      <c r="G72" s="131">
        <v>0</v>
      </c>
      <c r="H72" s="125" t="e">
        <f t="shared" si="2"/>
        <v>#DIV/0!</v>
      </c>
      <c r="I72" s="89" t="e">
        <f>#REF!/D72*100</f>
        <v>#REF!</v>
      </c>
      <c r="J72" s="89" t="e">
        <f t="shared" si="8"/>
        <v>#DIV/0!</v>
      </c>
      <c r="K72" s="69"/>
    </row>
    <row r="73" spans="2:11" s="3" customFormat="1" ht="22.5" customHeight="1">
      <c r="B73" s="193" t="s">
        <v>200</v>
      </c>
      <c r="C73" s="187" t="s">
        <v>235</v>
      </c>
      <c r="D73" s="103">
        <f>SUM(D74)</f>
        <v>40</v>
      </c>
      <c r="E73" s="103">
        <f>SUM(E74)</f>
        <v>33</v>
      </c>
      <c r="F73" s="103">
        <f>F74</f>
        <v>18</v>
      </c>
      <c r="G73" s="103">
        <f>G74</f>
        <v>21.8</v>
      </c>
      <c r="H73" s="101">
        <f t="shared" si="2"/>
        <v>121.11111111111113</v>
      </c>
      <c r="I73" s="102">
        <f>G73/D73*100</f>
        <v>54.50000000000001</v>
      </c>
      <c r="J73" s="89">
        <f t="shared" si="8"/>
        <v>66.06060606060606</v>
      </c>
      <c r="K73" s="69"/>
    </row>
    <row r="74" spans="2:11" s="3" customFormat="1" ht="25.5">
      <c r="B74" s="193" t="s">
        <v>368</v>
      </c>
      <c r="C74" s="187" t="s">
        <v>238</v>
      </c>
      <c r="D74" s="103">
        <v>40</v>
      </c>
      <c r="E74" s="103">
        <v>33</v>
      </c>
      <c r="F74" s="103">
        <v>18</v>
      </c>
      <c r="G74" s="103">
        <v>21.8</v>
      </c>
      <c r="H74" s="101">
        <f t="shared" si="2"/>
        <v>121.11111111111113</v>
      </c>
      <c r="I74" s="102">
        <f>G74/D74*100</f>
        <v>54.50000000000001</v>
      </c>
      <c r="J74" s="89">
        <f t="shared" si="8"/>
        <v>66.06060606060606</v>
      </c>
      <c r="K74" s="69"/>
    </row>
    <row r="75" spans="2:11" s="3" customFormat="1" ht="27.75" customHeight="1">
      <c r="B75" s="193" t="s">
        <v>176</v>
      </c>
      <c r="C75" s="187" t="s">
        <v>177</v>
      </c>
      <c r="D75" s="103">
        <f>SUM(D76+D80+D82)</f>
        <v>116868.7</v>
      </c>
      <c r="E75" s="103">
        <f>SUM(E76+E80+E82)</f>
        <v>87576.4</v>
      </c>
      <c r="F75" s="103">
        <f>SUM(F76+F80+F82)</f>
        <v>86962.7</v>
      </c>
      <c r="G75" s="103">
        <f>SUM(G76+G80+G82)</f>
        <v>115870.4</v>
      </c>
      <c r="H75" s="101">
        <f t="shared" si="2"/>
        <v>133.24149319190872</v>
      </c>
      <c r="I75" s="102">
        <f aca="true" t="shared" si="9" ref="I75:I95">G75/D75*100</f>
        <v>99.14579352726606</v>
      </c>
      <c r="J75" s="89">
        <f t="shared" si="8"/>
        <v>132.3077906833348</v>
      </c>
      <c r="K75" s="69"/>
    </row>
    <row r="76" spans="2:11" s="3" customFormat="1" ht="43.5" customHeight="1">
      <c r="B76" s="193" t="s">
        <v>178</v>
      </c>
      <c r="C76" s="187" t="s">
        <v>94</v>
      </c>
      <c r="D76" s="103">
        <f>SUM(D77+D79+D78)</f>
        <v>115606</v>
      </c>
      <c r="E76" s="103">
        <f>SUM(E77+E79)</f>
        <v>86711.4</v>
      </c>
      <c r="F76" s="103">
        <f>SUM(F77+F79)</f>
        <v>86000</v>
      </c>
      <c r="G76" s="103">
        <f>G77+G79+G78</f>
        <v>114730</v>
      </c>
      <c r="H76" s="101">
        <f t="shared" si="2"/>
        <v>133.40697674418604</v>
      </c>
      <c r="I76" s="102">
        <f t="shared" si="9"/>
        <v>99.24225386225628</v>
      </c>
      <c r="J76" s="89">
        <f t="shared" si="8"/>
        <v>132.31247563757478</v>
      </c>
      <c r="K76" s="69"/>
    </row>
    <row r="77" spans="2:11" s="3" customFormat="1" ht="52.5" customHeight="1">
      <c r="B77" s="193" t="s">
        <v>369</v>
      </c>
      <c r="C77" s="187" t="s">
        <v>95</v>
      </c>
      <c r="D77" s="103">
        <v>113085</v>
      </c>
      <c r="E77" s="103">
        <v>85356.4</v>
      </c>
      <c r="F77" s="103">
        <v>84000</v>
      </c>
      <c r="G77" s="103">
        <v>106286</v>
      </c>
      <c r="H77" s="101">
        <f aca="true" t="shared" si="10" ref="H77:H146">G77/F77*100</f>
        <v>126.53095238095237</v>
      </c>
      <c r="I77" s="102">
        <f t="shared" si="9"/>
        <v>93.98770836096742</v>
      </c>
      <c r="J77" s="89">
        <f>G77/E77*100</f>
        <v>124.52024687076775</v>
      </c>
      <c r="K77" s="69"/>
    </row>
    <row r="78" spans="2:11" s="3" customFormat="1" ht="52.5" customHeight="1">
      <c r="B78" s="193" t="s">
        <v>536</v>
      </c>
      <c r="C78" s="187" t="s">
        <v>95</v>
      </c>
      <c r="D78" s="103"/>
      <c r="E78" s="103"/>
      <c r="F78" s="103"/>
      <c r="G78" s="103">
        <v>2050</v>
      </c>
      <c r="H78" s="101"/>
      <c r="I78" s="102"/>
      <c r="J78" s="89"/>
      <c r="K78" s="69"/>
    </row>
    <row r="79" spans="2:11" s="3" customFormat="1" ht="54.75" customHeight="1">
      <c r="B79" s="145" t="s">
        <v>370</v>
      </c>
      <c r="C79" s="187" t="s">
        <v>96</v>
      </c>
      <c r="D79" s="194">
        <v>2521</v>
      </c>
      <c r="E79" s="194">
        <v>1355</v>
      </c>
      <c r="F79" s="194">
        <v>2000</v>
      </c>
      <c r="G79" s="103">
        <v>6394</v>
      </c>
      <c r="H79" s="101">
        <f t="shared" si="10"/>
        <v>319.7</v>
      </c>
      <c r="I79" s="102">
        <f t="shared" si="9"/>
        <v>253.62951209837368</v>
      </c>
      <c r="J79" s="89">
        <f aca="true" t="shared" si="11" ref="J79:J96">G79/E79*100</f>
        <v>471.8819188191882</v>
      </c>
      <c r="K79" s="69"/>
    </row>
    <row r="80" spans="1:11" s="3" customFormat="1" ht="40.5" customHeight="1">
      <c r="A80" s="1"/>
      <c r="B80" s="193" t="s">
        <v>371</v>
      </c>
      <c r="C80" s="187" t="s">
        <v>97</v>
      </c>
      <c r="D80" s="103">
        <f>SUM(D81)</f>
        <v>1200</v>
      </c>
      <c r="E80" s="103">
        <f>SUM(E81)</f>
        <v>695</v>
      </c>
      <c r="F80" s="103">
        <f>SUM(F81)</f>
        <v>900</v>
      </c>
      <c r="G80" s="103">
        <f>SUM(G81)</f>
        <v>1058</v>
      </c>
      <c r="H80" s="101">
        <f t="shared" si="10"/>
        <v>117.55555555555554</v>
      </c>
      <c r="I80" s="102">
        <f t="shared" si="9"/>
        <v>88.16666666666667</v>
      </c>
      <c r="J80" s="89">
        <f t="shared" si="11"/>
        <v>152.23021582733813</v>
      </c>
      <c r="K80" s="70"/>
    </row>
    <row r="81" spans="1:11" s="3" customFormat="1" ht="39.75" customHeight="1">
      <c r="A81" s="1"/>
      <c r="B81" s="193" t="s">
        <v>372</v>
      </c>
      <c r="C81" s="190" t="s">
        <v>267</v>
      </c>
      <c r="D81" s="103">
        <v>1200</v>
      </c>
      <c r="E81" s="103">
        <v>695</v>
      </c>
      <c r="F81" s="103">
        <v>900</v>
      </c>
      <c r="G81" s="103">
        <v>1058</v>
      </c>
      <c r="H81" s="101">
        <f t="shared" si="10"/>
        <v>117.55555555555554</v>
      </c>
      <c r="I81" s="102">
        <f t="shared" si="9"/>
        <v>88.16666666666667</v>
      </c>
      <c r="J81" s="89">
        <f t="shared" si="11"/>
        <v>152.23021582733813</v>
      </c>
      <c r="K81" s="70"/>
    </row>
    <row r="82" spans="1:11" s="3" customFormat="1" ht="56.25" customHeight="1">
      <c r="A82" s="1"/>
      <c r="B82" s="193" t="s">
        <v>179</v>
      </c>
      <c r="C82" s="187" t="s">
        <v>223</v>
      </c>
      <c r="D82" s="180">
        <f>SUM(D83:D84)</f>
        <v>62.7</v>
      </c>
      <c r="E82" s="180">
        <f>SUM(E83:E84)</f>
        <v>170</v>
      </c>
      <c r="F82" s="180">
        <f>F83</f>
        <v>62.7</v>
      </c>
      <c r="G82" s="180">
        <f>SUM(G83:G84)</f>
        <v>82.4</v>
      </c>
      <c r="H82" s="101">
        <f t="shared" si="10"/>
        <v>131.41945773524722</v>
      </c>
      <c r="I82" s="102">
        <f t="shared" si="9"/>
        <v>131.41945773524722</v>
      </c>
      <c r="J82" s="89">
        <f t="shared" si="11"/>
        <v>48.47058823529412</v>
      </c>
      <c r="K82" s="70"/>
    </row>
    <row r="83" spans="2:11" s="3" customFormat="1" ht="38.25" customHeight="1">
      <c r="B83" s="193" t="s">
        <v>373</v>
      </c>
      <c r="C83" s="187" t="s">
        <v>83</v>
      </c>
      <c r="D83" s="103">
        <v>62.7</v>
      </c>
      <c r="E83" s="103">
        <v>170</v>
      </c>
      <c r="F83" s="103">
        <v>62.7</v>
      </c>
      <c r="G83" s="103">
        <v>82.4</v>
      </c>
      <c r="H83" s="101">
        <f t="shared" si="10"/>
        <v>131.41945773524722</v>
      </c>
      <c r="I83" s="102">
        <f t="shared" si="9"/>
        <v>131.41945773524722</v>
      </c>
      <c r="J83" s="89">
        <f t="shared" si="11"/>
        <v>48.47058823529412</v>
      </c>
      <c r="K83" s="69"/>
    </row>
    <row r="84" spans="2:11" s="3" customFormat="1" ht="42" customHeight="1" hidden="1">
      <c r="B84" s="193" t="s">
        <v>180</v>
      </c>
      <c r="C84" s="187" t="s">
        <v>84</v>
      </c>
      <c r="D84" s="180">
        <v>0</v>
      </c>
      <c r="E84" s="180">
        <v>0</v>
      </c>
      <c r="F84" s="180"/>
      <c r="G84" s="180">
        <v>0</v>
      </c>
      <c r="H84" s="101" t="e">
        <f t="shared" si="10"/>
        <v>#DIV/0!</v>
      </c>
      <c r="I84" s="102" t="e">
        <f t="shared" si="9"/>
        <v>#DIV/0!</v>
      </c>
      <c r="J84" s="89" t="e">
        <f t="shared" si="11"/>
        <v>#DIV/0!</v>
      </c>
      <c r="K84" s="69"/>
    </row>
    <row r="85" spans="2:11" s="3" customFormat="1" ht="46.5" customHeight="1">
      <c r="B85" s="193" t="s">
        <v>281</v>
      </c>
      <c r="C85" s="187" t="s">
        <v>282</v>
      </c>
      <c r="D85" s="103">
        <f>SUM(D86:D86)</f>
        <v>3360</v>
      </c>
      <c r="E85" s="103">
        <f>SUM(E86:E86)</f>
        <v>2730</v>
      </c>
      <c r="F85" s="103">
        <f>SUM(F86:F86)</f>
        <v>2520</v>
      </c>
      <c r="G85" s="103">
        <f>SUM(G86:G86)</f>
        <v>1693.1</v>
      </c>
      <c r="H85" s="101">
        <f t="shared" si="10"/>
        <v>67.18650793650794</v>
      </c>
      <c r="I85" s="102">
        <f t="shared" si="9"/>
        <v>50.38988095238095</v>
      </c>
      <c r="J85" s="89">
        <f t="shared" si="11"/>
        <v>62.018315018315015</v>
      </c>
      <c r="K85" s="69"/>
    </row>
    <row r="86" spans="2:11" s="3" customFormat="1" ht="27.75" customHeight="1">
      <c r="B86" s="193" t="s">
        <v>374</v>
      </c>
      <c r="C86" s="186" t="s">
        <v>3</v>
      </c>
      <c r="D86" s="103">
        <v>3360</v>
      </c>
      <c r="E86" s="103">
        <v>2730</v>
      </c>
      <c r="F86" s="103">
        <v>2520</v>
      </c>
      <c r="G86" s="103">
        <v>1693.1</v>
      </c>
      <c r="H86" s="101">
        <f t="shared" si="10"/>
        <v>67.18650793650794</v>
      </c>
      <c r="I86" s="102">
        <f t="shared" si="9"/>
        <v>50.38988095238095</v>
      </c>
      <c r="J86" s="89">
        <f t="shared" si="11"/>
        <v>62.018315018315015</v>
      </c>
      <c r="K86" s="69"/>
    </row>
    <row r="87" spans="2:11" s="3" customFormat="1" ht="15.75">
      <c r="B87" s="185" t="s">
        <v>159</v>
      </c>
      <c r="C87" s="191" t="s">
        <v>160</v>
      </c>
      <c r="D87" s="125">
        <f>D88+D89</f>
        <v>40003</v>
      </c>
      <c r="E87" s="125">
        <f>SUM(E88)</f>
        <v>27068</v>
      </c>
      <c r="F87" s="125">
        <f>F88+F89</f>
        <v>31570</v>
      </c>
      <c r="G87" s="125">
        <f>G88+G89</f>
        <v>22367.2</v>
      </c>
      <c r="H87" s="125">
        <f t="shared" si="10"/>
        <v>70.84954070319924</v>
      </c>
      <c r="I87" s="90">
        <f t="shared" si="9"/>
        <v>55.91380646451516</v>
      </c>
      <c r="J87" s="90">
        <f t="shared" si="11"/>
        <v>82.63336781439338</v>
      </c>
      <c r="K87" s="69"/>
    </row>
    <row r="88" spans="2:11" s="3" customFormat="1" ht="18" customHeight="1">
      <c r="B88" s="193" t="s">
        <v>356</v>
      </c>
      <c r="C88" s="145" t="s">
        <v>161</v>
      </c>
      <c r="D88" s="131">
        <v>0</v>
      </c>
      <c r="E88" s="131">
        <v>27068</v>
      </c>
      <c r="F88" s="131"/>
      <c r="G88" s="131">
        <v>0</v>
      </c>
      <c r="H88" s="125"/>
      <c r="I88" s="89"/>
      <c r="J88" s="89">
        <f t="shared" si="11"/>
        <v>0</v>
      </c>
      <c r="K88" s="69"/>
    </row>
    <row r="89" spans="2:11" s="3" customFormat="1" ht="15" customHeight="1">
      <c r="B89" s="193" t="s">
        <v>356</v>
      </c>
      <c r="C89" s="145" t="s">
        <v>161</v>
      </c>
      <c r="D89" s="131">
        <v>40003</v>
      </c>
      <c r="E89" s="131"/>
      <c r="F89" s="131">
        <v>31570</v>
      </c>
      <c r="G89" s="131">
        <v>22367.2</v>
      </c>
      <c r="H89" s="125">
        <f>G89/F89*100</f>
        <v>70.84954070319924</v>
      </c>
      <c r="I89" s="89">
        <f>G89/D89*100</f>
        <v>55.91380646451516</v>
      </c>
      <c r="J89" s="89" t="e">
        <f>H89/E89*100</f>
        <v>#DIV/0!</v>
      </c>
      <c r="K89" s="69"/>
    </row>
    <row r="90" spans="2:11" s="3" customFormat="1" ht="39" customHeight="1">
      <c r="B90" s="212" t="s">
        <v>113</v>
      </c>
      <c r="C90" s="213" t="s">
        <v>114</v>
      </c>
      <c r="D90" s="125">
        <f>D91+D92+D93+D94+D95+D96</f>
        <v>17204.47</v>
      </c>
      <c r="E90" s="125">
        <f>E91+E92+E93+E94+E95+E96</f>
        <v>10467.9</v>
      </c>
      <c r="F90" s="125">
        <f>F91+F92+F93+F94+F95+F96</f>
        <v>10186</v>
      </c>
      <c r="G90" s="125">
        <f>G91+G92+G93+G94+G95+G96+G97</f>
        <v>13157.2</v>
      </c>
      <c r="H90" s="125">
        <f t="shared" si="10"/>
        <v>129.16944826232083</v>
      </c>
      <c r="I90" s="90">
        <f t="shared" si="9"/>
        <v>76.47547410643861</v>
      </c>
      <c r="J90" s="90">
        <f t="shared" si="11"/>
        <v>125.69092177036465</v>
      </c>
      <c r="K90" s="69"/>
    </row>
    <row r="91" spans="2:11" s="3" customFormat="1" ht="34.5" customHeight="1">
      <c r="B91" s="193" t="s">
        <v>364</v>
      </c>
      <c r="C91" s="203" t="s">
        <v>550</v>
      </c>
      <c r="D91" s="131">
        <v>6819</v>
      </c>
      <c r="E91" s="131">
        <v>3973</v>
      </c>
      <c r="F91" s="131">
        <v>5113</v>
      </c>
      <c r="G91" s="131">
        <v>5491.1</v>
      </c>
      <c r="H91" s="125">
        <f t="shared" si="10"/>
        <v>107.39487580676708</v>
      </c>
      <c r="I91" s="89">
        <f t="shared" si="9"/>
        <v>80.52647015691451</v>
      </c>
      <c r="J91" s="89">
        <f t="shared" si="11"/>
        <v>138.21042033727662</v>
      </c>
      <c r="K91" s="69"/>
    </row>
    <row r="92" spans="2:11" s="3" customFormat="1" ht="27" customHeight="1">
      <c r="B92" s="193" t="s">
        <v>553</v>
      </c>
      <c r="C92" s="203" t="s">
        <v>552</v>
      </c>
      <c r="D92" s="131">
        <v>3969</v>
      </c>
      <c r="E92" s="131">
        <v>2780</v>
      </c>
      <c r="F92" s="131">
        <v>2900</v>
      </c>
      <c r="G92" s="131">
        <v>4006.9</v>
      </c>
      <c r="H92" s="125">
        <f t="shared" si="10"/>
        <v>138.1689655172414</v>
      </c>
      <c r="I92" s="89">
        <f t="shared" si="9"/>
        <v>100.95490047871</v>
      </c>
      <c r="J92" s="89">
        <f t="shared" si="11"/>
        <v>144.13309352517987</v>
      </c>
      <c r="K92" s="69"/>
    </row>
    <row r="93" spans="2:11" s="3" customFormat="1" ht="25.5">
      <c r="B93" s="193" t="s">
        <v>365</v>
      </c>
      <c r="C93" s="203" t="s">
        <v>551</v>
      </c>
      <c r="D93" s="154">
        <v>130</v>
      </c>
      <c r="E93" s="154">
        <v>142.6</v>
      </c>
      <c r="F93" s="154">
        <v>80</v>
      </c>
      <c r="G93" s="131">
        <v>193.1</v>
      </c>
      <c r="H93" s="125">
        <f t="shared" si="10"/>
        <v>241.37499999999997</v>
      </c>
      <c r="I93" s="89">
        <f t="shared" si="9"/>
        <v>148.53846153846152</v>
      </c>
      <c r="J93" s="89">
        <f t="shared" si="11"/>
        <v>135.41374474053296</v>
      </c>
      <c r="K93" s="69"/>
    </row>
    <row r="94" spans="2:11" s="3" customFormat="1" ht="25.5">
      <c r="B94" s="193" t="s">
        <v>366</v>
      </c>
      <c r="C94" s="203" t="s">
        <v>554</v>
      </c>
      <c r="D94" s="154">
        <v>3641.47</v>
      </c>
      <c r="E94" s="154">
        <v>2660</v>
      </c>
      <c r="F94" s="154">
        <v>2093</v>
      </c>
      <c r="G94" s="131">
        <v>3453.9</v>
      </c>
      <c r="H94" s="125">
        <f t="shared" si="10"/>
        <v>165.02150023889155</v>
      </c>
      <c r="I94" s="89">
        <f t="shared" si="9"/>
        <v>94.84905821000861</v>
      </c>
      <c r="J94" s="89">
        <f t="shared" si="11"/>
        <v>129.84586466165413</v>
      </c>
      <c r="K94" s="69"/>
    </row>
    <row r="95" spans="2:11" s="3" customFormat="1" ht="25.5" customHeight="1">
      <c r="B95" s="193" t="s">
        <v>367</v>
      </c>
      <c r="C95" s="203" t="s">
        <v>555</v>
      </c>
      <c r="D95" s="154">
        <v>2645</v>
      </c>
      <c r="E95" s="154">
        <v>912.3</v>
      </c>
      <c r="F95" s="154">
        <v>0</v>
      </c>
      <c r="G95" s="131">
        <v>0</v>
      </c>
      <c r="H95" s="125" t="e">
        <f t="shared" si="10"/>
        <v>#DIV/0!</v>
      </c>
      <c r="I95" s="89">
        <f t="shared" si="9"/>
        <v>0</v>
      </c>
      <c r="J95" s="89">
        <f t="shared" si="11"/>
        <v>0</v>
      </c>
      <c r="K95" s="69"/>
    </row>
    <row r="96" spans="2:11" s="3" customFormat="1" ht="30" customHeight="1">
      <c r="B96" s="193" t="s">
        <v>375</v>
      </c>
      <c r="C96" s="203" t="s">
        <v>555</v>
      </c>
      <c r="D96" s="154"/>
      <c r="E96" s="154">
        <v>0</v>
      </c>
      <c r="F96" s="154"/>
      <c r="G96" s="131">
        <v>0.2</v>
      </c>
      <c r="H96" s="125"/>
      <c r="I96" s="90"/>
      <c r="J96" s="90" t="e">
        <f t="shared" si="11"/>
        <v>#DIV/0!</v>
      </c>
      <c r="K96" s="69"/>
    </row>
    <row r="97" spans="2:11" s="3" customFormat="1" ht="25.5" customHeight="1">
      <c r="B97" s="193" t="s">
        <v>528</v>
      </c>
      <c r="C97" s="203" t="s">
        <v>555</v>
      </c>
      <c r="D97" s="154">
        <v>0</v>
      </c>
      <c r="E97" s="154"/>
      <c r="F97" s="154">
        <v>0</v>
      </c>
      <c r="G97" s="131">
        <v>12</v>
      </c>
      <c r="H97" s="125"/>
      <c r="I97" s="90"/>
      <c r="J97" s="90"/>
      <c r="K97" s="69"/>
    </row>
    <row r="98" spans="2:11" s="3" customFormat="1" ht="37.5" customHeight="1">
      <c r="B98" s="212" t="s">
        <v>182</v>
      </c>
      <c r="C98" s="214" t="s">
        <v>183</v>
      </c>
      <c r="D98" s="125">
        <f>D102+D105+D107</f>
        <v>2202.7</v>
      </c>
      <c r="E98" s="125">
        <f>SUM(E99+E102+E104)</f>
        <v>3250</v>
      </c>
      <c r="F98" s="125">
        <f>SUM(F99+F102+F104)</f>
        <v>2002.7</v>
      </c>
      <c r="G98" s="125">
        <f>SUM(G99+G102+G104)</f>
        <v>5251.6</v>
      </c>
      <c r="H98" s="125">
        <f t="shared" si="10"/>
        <v>262.22599490687577</v>
      </c>
      <c r="I98" s="90">
        <f>G98/D98*100</f>
        <v>238.41648885458758</v>
      </c>
      <c r="J98" s="90">
        <f aca="true" t="shared" si="12" ref="J98:J108">G98/E98*100</f>
        <v>161.58769230769232</v>
      </c>
      <c r="K98" s="69"/>
    </row>
    <row r="99" spans="2:11" s="3" customFormat="1" ht="16.5" customHeight="1" hidden="1">
      <c r="B99" s="193" t="s">
        <v>27</v>
      </c>
      <c r="C99" s="203" t="s">
        <v>184</v>
      </c>
      <c r="D99" s="141">
        <f>SUM(D100:D101)</f>
        <v>0</v>
      </c>
      <c r="E99" s="141">
        <f>SUM(E100:E101)</f>
        <v>0</v>
      </c>
      <c r="F99" s="141"/>
      <c r="G99" s="141">
        <f>SUM(G100:G101)</f>
        <v>0</v>
      </c>
      <c r="H99" s="125" t="e">
        <f t="shared" si="10"/>
        <v>#DIV/0!</v>
      </c>
      <c r="I99" s="90" t="e">
        <f>G99/D99*100</f>
        <v>#DIV/0!</v>
      </c>
      <c r="J99" s="90" t="e">
        <f t="shared" si="12"/>
        <v>#DIV/0!</v>
      </c>
      <c r="K99" s="69"/>
    </row>
    <row r="100" spans="2:11" s="3" customFormat="1" ht="26.25" customHeight="1" hidden="1">
      <c r="B100" s="193" t="s">
        <v>98</v>
      </c>
      <c r="C100" s="145" t="s">
        <v>85</v>
      </c>
      <c r="D100" s="131">
        <v>0</v>
      </c>
      <c r="E100" s="131">
        <v>0</v>
      </c>
      <c r="F100" s="131"/>
      <c r="G100" s="141">
        <v>0</v>
      </c>
      <c r="H100" s="125" t="e">
        <f t="shared" si="10"/>
        <v>#DIV/0!</v>
      </c>
      <c r="I100" s="90" t="e">
        <f>G100/D100*100</f>
        <v>#DIV/0!</v>
      </c>
      <c r="J100" s="90" t="e">
        <f t="shared" si="12"/>
        <v>#DIV/0!</v>
      </c>
      <c r="K100" s="69"/>
    </row>
    <row r="101" spans="2:11" s="3" customFormat="1" ht="0.75" customHeight="1">
      <c r="B101" s="193" t="s">
        <v>2</v>
      </c>
      <c r="C101" s="145" t="s">
        <v>4</v>
      </c>
      <c r="D101" s="131">
        <v>0</v>
      </c>
      <c r="E101" s="131">
        <v>0</v>
      </c>
      <c r="F101" s="131"/>
      <c r="G101" s="131">
        <v>0</v>
      </c>
      <c r="H101" s="125" t="e">
        <f t="shared" si="10"/>
        <v>#DIV/0!</v>
      </c>
      <c r="I101" s="90"/>
      <c r="J101" s="90" t="e">
        <f t="shared" si="12"/>
        <v>#DIV/0!</v>
      </c>
      <c r="K101" s="69"/>
    </row>
    <row r="102" spans="2:11" s="3" customFormat="1" ht="25.5" customHeight="1">
      <c r="B102" s="193" t="s">
        <v>185</v>
      </c>
      <c r="C102" s="145" t="s">
        <v>186</v>
      </c>
      <c r="D102" s="103">
        <f>D103</f>
        <v>700</v>
      </c>
      <c r="E102" s="103">
        <f>E103</f>
        <v>500</v>
      </c>
      <c r="F102" s="103">
        <f>F103</f>
        <v>500</v>
      </c>
      <c r="G102" s="103">
        <f>G103</f>
        <v>2360.5</v>
      </c>
      <c r="H102" s="101">
        <f t="shared" si="10"/>
        <v>472.1</v>
      </c>
      <c r="I102" s="102">
        <f aca="true" t="shared" si="13" ref="I102:I111">G102/D102*100</f>
        <v>337.2142857142857</v>
      </c>
      <c r="J102" s="89">
        <f t="shared" si="12"/>
        <v>472.1</v>
      </c>
      <c r="K102" s="69"/>
    </row>
    <row r="103" spans="2:11" s="3" customFormat="1" ht="38.25">
      <c r="B103" s="197" t="s">
        <v>377</v>
      </c>
      <c r="C103" s="145" t="s">
        <v>26</v>
      </c>
      <c r="D103" s="103">
        <v>700</v>
      </c>
      <c r="E103" s="103">
        <v>500</v>
      </c>
      <c r="F103" s="103">
        <v>500</v>
      </c>
      <c r="G103" s="103">
        <v>2360.5</v>
      </c>
      <c r="H103" s="101">
        <f t="shared" si="10"/>
        <v>472.1</v>
      </c>
      <c r="I103" s="102">
        <f t="shared" si="13"/>
        <v>337.2142857142857</v>
      </c>
      <c r="J103" s="89">
        <f t="shared" si="12"/>
        <v>472.1</v>
      </c>
      <c r="K103" s="69"/>
    </row>
    <row r="104" spans="2:11" s="3" customFormat="1" ht="17.25" customHeight="1">
      <c r="B104" s="193" t="s">
        <v>303</v>
      </c>
      <c r="C104" s="145" t="s">
        <v>99</v>
      </c>
      <c r="D104" s="103">
        <f>D105+D107+D109</f>
        <v>1700.7</v>
      </c>
      <c r="E104" s="103">
        <f>E105+E107+E109</f>
        <v>2750</v>
      </c>
      <c r="F104" s="103">
        <v>1502.7</v>
      </c>
      <c r="G104" s="103">
        <f>SUM(G105:G109)</f>
        <v>2891.1000000000004</v>
      </c>
      <c r="H104" s="101">
        <f t="shared" si="10"/>
        <v>192.39369135556</v>
      </c>
      <c r="I104" s="102">
        <f t="shared" si="13"/>
        <v>169.9947080613865</v>
      </c>
      <c r="J104" s="89">
        <f t="shared" si="12"/>
        <v>105.1309090909091</v>
      </c>
      <c r="K104" s="69"/>
    </row>
    <row r="105" spans="2:11" s="3" customFormat="1" ht="29.25" customHeight="1">
      <c r="B105" s="193" t="s">
        <v>376</v>
      </c>
      <c r="C105" s="145" t="s">
        <v>268</v>
      </c>
      <c r="D105" s="103">
        <v>198</v>
      </c>
      <c r="E105" s="103">
        <v>1047</v>
      </c>
      <c r="F105" s="103">
        <v>147</v>
      </c>
      <c r="G105" s="103">
        <v>267.4</v>
      </c>
      <c r="H105" s="101">
        <f t="shared" si="10"/>
        <v>181.90476190476187</v>
      </c>
      <c r="I105" s="102">
        <f>G105/D105*100</f>
        <v>135.05050505050505</v>
      </c>
      <c r="J105" s="89">
        <f t="shared" si="12"/>
        <v>25.5396370582617</v>
      </c>
      <c r="K105" s="69"/>
    </row>
    <row r="106" spans="2:11" s="3" customFormat="1" ht="41.25" customHeight="1" hidden="1">
      <c r="B106" s="193" t="s">
        <v>224</v>
      </c>
      <c r="C106" s="145" t="s">
        <v>86</v>
      </c>
      <c r="D106" s="103"/>
      <c r="E106" s="103">
        <v>0</v>
      </c>
      <c r="F106" s="103"/>
      <c r="G106" s="103"/>
      <c r="H106" s="101" t="e">
        <f t="shared" si="10"/>
        <v>#DIV/0!</v>
      </c>
      <c r="I106" s="102" t="e">
        <f>G106/D106*100</f>
        <v>#DIV/0!</v>
      </c>
      <c r="J106" s="89" t="e">
        <f t="shared" si="12"/>
        <v>#DIV/0!</v>
      </c>
      <c r="K106" s="69"/>
    </row>
    <row r="107" spans="2:11" s="3" customFormat="1" ht="41.25" customHeight="1">
      <c r="B107" s="193" t="s">
        <v>488</v>
      </c>
      <c r="C107" s="145" t="s">
        <v>304</v>
      </c>
      <c r="D107" s="103">
        <v>1304.7</v>
      </c>
      <c r="E107" s="103">
        <v>1703</v>
      </c>
      <c r="F107" s="103">
        <v>750.7</v>
      </c>
      <c r="G107" s="103">
        <v>2551.3</v>
      </c>
      <c r="H107" s="101">
        <f t="shared" si="10"/>
        <v>339.85613427467695</v>
      </c>
      <c r="I107" s="102">
        <f>G107/D107*100</f>
        <v>195.54686901203343</v>
      </c>
      <c r="J107" s="89">
        <f t="shared" si="12"/>
        <v>149.81209630064595</v>
      </c>
      <c r="K107" s="69"/>
    </row>
    <row r="108" spans="2:11" s="3" customFormat="1" ht="41.25" customHeight="1" hidden="1">
      <c r="B108" s="193"/>
      <c r="C108" s="145"/>
      <c r="D108" s="103"/>
      <c r="E108" s="103"/>
      <c r="F108" s="103"/>
      <c r="G108" s="103"/>
      <c r="H108" s="101" t="e">
        <f t="shared" si="10"/>
        <v>#DIV/0!</v>
      </c>
      <c r="I108" s="102" t="e">
        <f>G108/D108*100</f>
        <v>#DIV/0!</v>
      </c>
      <c r="J108" s="89" t="e">
        <f t="shared" si="12"/>
        <v>#DIV/0!</v>
      </c>
      <c r="K108" s="69"/>
    </row>
    <row r="109" spans="2:11" s="3" customFormat="1" ht="30.75" customHeight="1">
      <c r="B109" s="193" t="s">
        <v>529</v>
      </c>
      <c r="C109" s="145" t="s">
        <v>530</v>
      </c>
      <c r="D109" s="103">
        <v>198</v>
      </c>
      <c r="E109" s="103">
        <v>0</v>
      </c>
      <c r="F109" s="103">
        <v>0</v>
      </c>
      <c r="G109" s="103">
        <v>72.4</v>
      </c>
      <c r="H109" s="101"/>
      <c r="I109" s="102">
        <f>G109/D109*100</f>
        <v>36.56565656565657</v>
      </c>
      <c r="J109" s="89"/>
      <c r="K109" s="69"/>
    </row>
    <row r="110" spans="2:11" s="3" customFormat="1" ht="15.75" hidden="1">
      <c r="B110" s="196" t="s">
        <v>226</v>
      </c>
      <c r="C110" s="204" t="s">
        <v>188</v>
      </c>
      <c r="D110" s="125">
        <f aca="true" t="shared" si="14" ref="D110:G111">SUM(D111)</f>
        <v>0</v>
      </c>
      <c r="E110" s="125">
        <f t="shared" si="14"/>
        <v>0</v>
      </c>
      <c r="F110" s="125"/>
      <c r="G110" s="125">
        <f t="shared" si="14"/>
        <v>0</v>
      </c>
      <c r="H110" s="125" t="e">
        <f t="shared" si="10"/>
        <v>#DIV/0!</v>
      </c>
      <c r="I110" s="89" t="e">
        <f t="shared" si="13"/>
        <v>#DIV/0!</v>
      </c>
      <c r="J110" s="89" t="e">
        <f>G110/E110*100</f>
        <v>#DIV/0!</v>
      </c>
      <c r="K110" s="69"/>
    </row>
    <row r="111" spans="2:11" s="3" customFormat="1" ht="24" hidden="1">
      <c r="B111" s="193" t="s">
        <v>189</v>
      </c>
      <c r="C111" s="205" t="s">
        <v>190</v>
      </c>
      <c r="D111" s="141">
        <f t="shared" si="14"/>
        <v>0</v>
      </c>
      <c r="E111" s="141">
        <f t="shared" si="14"/>
        <v>0</v>
      </c>
      <c r="F111" s="141"/>
      <c r="G111" s="141">
        <f t="shared" si="14"/>
        <v>0</v>
      </c>
      <c r="H111" s="125" t="e">
        <f t="shared" si="10"/>
        <v>#DIV/0!</v>
      </c>
      <c r="I111" s="89" t="e">
        <f t="shared" si="13"/>
        <v>#DIV/0!</v>
      </c>
      <c r="J111" s="89" t="e">
        <f>G111/E111*100</f>
        <v>#DIV/0!</v>
      </c>
      <c r="K111" s="69"/>
    </row>
    <row r="112" spans="2:11" s="3" customFormat="1" ht="15.75" hidden="1">
      <c r="B112" s="193" t="s">
        <v>28</v>
      </c>
      <c r="C112" s="144" t="s">
        <v>227</v>
      </c>
      <c r="D112" s="131">
        <v>0</v>
      </c>
      <c r="E112" s="131">
        <v>0</v>
      </c>
      <c r="F112" s="131"/>
      <c r="G112" s="141">
        <v>0</v>
      </c>
      <c r="H112" s="125" t="e">
        <f t="shared" si="10"/>
        <v>#DIV/0!</v>
      </c>
      <c r="I112" s="89" t="e">
        <f>G112/D112*100</f>
        <v>#DIV/0!</v>
      </c>
      <c r="J112" s="89" t="e">
        <f>G112/E112*100</f>
        <v>#DIV/0!</v>
      </c>
      <c r="K112" s="69"/>
    </row>
    <row r="113" spans="2:11" s="3" customFormat="1" ht="15.75">
      <c r="B113" s="212" t="s">
        <v>191</v>
      </c>
      <c r="C113" s="214" t="s">
        <v>192</v>
      </c>
      <c r="D113" s="125">
        <f>D114+D118+D123+D133+D134+D138+D139</f>
        <v>2977.9</v>
      </c>
      <c r="E113" s="125" t="e">
        <f>E114+E115+E116+E119+E121+E124+E126+E127+E128+E133+E134+E139+E120+E122+E117+E129</f>
        <v>#REF!</v>
      </c>
      <c r="F113" s="125" t="e">
        <f>F114+F118+F123+F133+F134+F138+F139</f>
        <v>#REF!</v>
      </c>
      <c r="G113" s="125">
        <f>G114+G118+G123+G133+G134+G138+G139</f>
        <v>5943.3</v>
      </c>
      <c r="H113" s="125" t="e">
        <f t="shared" si="10"/>
        <v>#REF!</v>
      </c>
      <c r="I113" s="90">
        <f>G113/D113*100</f>
        <v>199.5802411095067</v>
      </c>
      <c r="J113" s="90" t="e">
        <f>G113/E113*100</f>
        <v>#REF!</v>
      </c>
      <c r="K113" s="69"/>
    </row>
    <row r="114" spans="2:11" s="3" customFormat="1" ht="22.5" customHeight="1">
      <c r="B114" s="193" t="s">
        <v>248</v>
      </c>
      <c r="C114" s="145" t="s">
        <v>247</v>
      </c>
      <c r="D114" s="103">
        <v>8</v>
      </c>
      <c r="E114" s="103">
        <v>5</v>
      </c>
      <c r="F114" s="103">
        <v>7.2</v>
      </c>
      <c r="G114" s="103">
        <v>22.5</v>
      </c>
      <c r="H114" s="101">
        <f t="shared" si="10"/>
        <v>312.5</v>
      </c>
      <c r="I114" s="102">
        <f>G114/D114*100</f>
        <v>281.25</v>
      </c>
      <c r="J114" s="89">
        <f>G114/E114*100</f>
        <v>450</v>
      </c>
      <c r="K114" s="69"/>
    </row>
    <row r="115" spans="2:11" s="3" customFormat="1" ht="42" customHeight="1" hidden="1">
      <c r="B115" s="193" t="s">
        <v>249</v>
      </c>
      <c r="C115" s="145" t="s">
        <v>254</v>
      </c>
      <c r="D115" s="103"/>
      <c r="E115" s="103">
        <v>0</v>
      </c>
      <c r="F115" s="103"/>
      <c r="G115" s="103">
        <v>0</v>
      </c>
      <c r="H115" s="101" t="e">
        <f t="shared" si="10"/>
        <v>#DIV/0!</v>
      </c>
      <c r="I115" s="102"/>
      <c r="J115" s="89"/>
      <c r="K115" s="69"/>
    </row>
    <row r="116" spans="2:11" s="3" customFormat="1" ht="52.5" customHeight="1" hidden="1">
      <c r="B116" s="193" t="s">
        <v>250</v>
      </c>
      <c r="C116" s="145" t="s">
        <v>255</v>
      </c>
      <c r="D116" s="103"/>
      <c r="E116" s="103">
        <v>0</v>
      </c>
      <c r="F116" s="103"/>
      <c r="G116" s="103">
        <v>0</v>
      </c>
      <c r="H116" s="101" t="e">
        <f t="shared" si="10"/>
        <v>#DIV/0!</v>
      </c>
      <c r="I116" s="102"/>
      <c r="J116" s="89"/>
      <c r="K116" s="69"/>
    </row>
    <row r="117" spans="2:11" s="3" customFormat="1" ht="52.5" customHeight="1" hidden="1">
      <c r="B117" s="193" t="s">
        <v>323</v>
      </c>
      <c r="C117" s="145" t="s">
        <v>255</v>
      </c>
      <c r="D117" s="103"/>
      <c r="E117" s="103">
        <v>0</v>
      </c>
      <c r="F117" s="103"/>
      <c r="G117" s="103">
        <v>0</v>
      </c>
      <c r="H117" s="101" t="e">
        <f t="shared" si="10"/>
        <v>#DIV/0!</v>
      </c>
      <c r="I117" s="102"/>
      <c r="J117" s="89"/>
      <c r="K117" s="69"/>
    </row>
    <row r="118" spans="2:11" s="3" customFormat="1" ht="38.25" customHeight="1">
      <c r="B118" s="193" t="s">
        <v>354</v>
      </c>
      <c r="C118" s="188" t="s">
        <v>355</v>
      </c>
      <c r="D118" s="103">
        <v>4</v>
      </c>
      <c r="E118" s="103"/>
      <c r="F118" s="103">
        <v>3</v>
      </c>
      <c r="G118" s="103">
        <v>1.7</v>
      </c>
      <c r="H118" s="101">
        <f t="shared" si="10"/>
        <v>56.666666666666664</v>
      </c>
      <c r="I118" s="102">
        <f>G118/D118*100</f>
        <v>42.5</v>
      </c>
      <c r="J118" s="89"/>
      <c r="K118" s="69"/>
    </row>
    <row r="119" spans="2:11" s="3" customFormat="1" ht="32.25" customHeight="1">
      <c r="B119" s="193" t="s">
        <v>425</v>
      </c>
      <c r="C119" s="145" t="s">
        <v>29</v>
      </c>
      <c r="D119" s="103"/>
      <c r="E119" s="103">
        <v>5</v>
      </c>
      <c r="F119" s="103"/>
      <c r="G119" s="103"/>
      <c r="H119" s="101" t="e">
        <f t="shared" si="10"/>
        <v>#DIV/0!</v>
      </c>
      <c r="I119" s="102"/>
      <c r="J119" s="89">
        <f aca="true" t="shared" si="15" ref="J119:J128">G119/E119*100</f>
        <v>0</v>
      </c>
      <c r="K119" s="69"/>
    </row>
    <row r="120" spans="2:11" s="3" customFormat="1" ht="29.25" customHeight="1">
      <c r="B120" s="193" t="s">
        <v>378</v>
      </c>
      <c r="C120" s="145" t="s">
        <v>21</v>
      </c>
      <c r="D120" s="103"/>
      <c r="E120" s="103">
        <v>0</v>
      </c>
      <c r="F120" s="103"/>
      <c r="G120" s="103"/>
      <c r="H120" s="101"/>
      <c r="I120" s="102"/>
      <c r="J120" s="89"/>
      <c r="K120" s="69"/>
    </row>
    <row r="121" spans="2:11" s="3" customFormat="1" ht="36.75" customHeight="1" hidden="1">
      <c r="B121" s="193" t="s">
        <v>12</v>
      </c>
      <c r="C121" s="145" t="s">
        <v>30</v>
      </c>
      <c r="D121" s="103">
        <v>0</v>
      </c>
      <c r="E121" s="103">
        <v>0</v>
      </c>
      <c r="F121" s="103"/>
      <c r="G121" s="103"/>
      <c r="H121" s="101"/>
      <c r="I121" s="102" t="e">
        <f>G121/D121*100</f>
        <v>#DIV/0!</v>
      </c>
      <c r="J121" s="89" t="e">
        <f t="shared" si="15"/>
        <v>#DIV/0!</v>
      </c>
      <c r="K121" s="69"/>
    </row>
    <row r="122" spans="2:11" s="3" customFormat="1" ht="36.75" customHeight="1" hidden="1">
      <c r="B122" s="193" t="s">
        <v>285</v>
      </c>
      <c r="C122" s="145" t="s">
        <v>30</v>
      </c>
      <c r="D122" s="103">
        <v>0</v>
      </c>
      <c r="E122" s="103">
        <v>0</v>
      </c>
      <c r="F122" s="103"/>
      <c r="G122" s="103"/>
      <c r="H122" s="101"/>
      <c r="I122" s="102" t="e">
        <f>G122/D122*100</f>
        <v>#DIV/0!</v>
      </c>
      <c r="J122" s="89" t="e">
        <f t="shared" si="15"/>
        <v>#DIV/0!</v>
      </c>
      <c r="K122" s="69"/>
    </row>
    <row r="123" spans="2:11" s="3" customFormat="1" ht="29.25" customHeight="1">
      <c r="B123" s="193" t="s">
        <v>512</v>
      </c>
      <c r="C123" s="145" t="s">
        <v>229</v>
      </c>
      <c r="D123" s="194">
        <f>D124+D125+D126+D127+D128+D129+D130+D131+D132</f>
        <v>1993.1</v>
      </c>
      <c r="E123" s="103"/>
      <c r="F123" s="215" t="e">
        <f>F124+F125+F126+F127+F128+F129+F130+F131+#REF!+F132</f>
        <v>#REF!</v>
      </c>
      <c r="G123" s="194">
        <f>G124+G125+G126+G127+G128+G129+G130+G131+G132</f>
        <v>2364.3</v>
      </c>
      <c r="H123" s="101" t="e">
        <f>G123/F123*100</f>
        <v>#REF!</v>
      </c>
      <c r="I123" s="102">
        <f>G123/D123*100</f>
        <v>118.62425367517939</v>
      </c>
      <c r="J123" s="89"/>
      <c r="K123" s="69"/>
    </row>
    <row r="124" spans="2:11" s="3" customFormat="1" ht="27" customHeight="1">
      <c r="B124" s="193" t="s">
        <v>341</v>
      </c>
      <c r="C124" s="145" t="s">
        <v>229</v>
      </c>
      <c r="D124" s="103"/>
      <c r="E124" s="103">
        <v>900</v>
      </c>
      <c r="F124" s="103"/>
      <c r="G124" s="103"/>
      <c r="H124" s="101"/>
      <c r="I124" s="102"/>
      <c r="J124" s="89">
        <f t="shared" si="15"/>
        <v>0</v>
      </c>
      <c r="K124" s="69"/>
    </row>
    <row r="125" spans="2:11" s="3" customFormat="1" ht="30" customHeight="1">
      <c r="B125" s="193" t="s">
        <v>501</v>
      </c>
      <c r="C125" s="145" t="s">
        <v>229</v>
      </c>
      <c r="D125" s="103"/>
      <c r="E125" s="103"/>
      <c r="F125" s="103"/>
      <c r="G125" s="103">
        <v>100</v>
      </c>
      <c r="H125" s="101"/>
      <c r="I125" s="102"/>
      <c r="J125" s="89"/>
      <c r="K125" s="69"/>
    </row>
    <row r="126" spans="2:11" s="3" customFormat="1" ht="30" customHeight="1">
      <c r="B126" s="193" t="s">
        <v>418</v>
      </c>
      <c r="C126" s="145" t="s">
        <v>229</v>
      </c>
      <c r="D126" s="103">
        <v>600</v>
      </c>
      <c r="E126" s="103">
        <v>0</v>
      </c>
      <c r="F126" s="103">
        <v>600</v>
      </c>
      <c r="G126" s="103">
        <v>600</v>
      </c>
      <c r="H126" s="101">
        <f>G126/F126*100</f>
        <v>100</v>
      </c>
      <c r="I126" s="102">
        <f>G126/D126*100</f>
        <v>100</v>
      </c>
      <c r="J126" s="89"/>
      <c r="K126" s="69"/>
    </row>
    <row r="127" spans="2:11" s="3" customFormat="1" ht="23.25" customHeight="1">
      <c r="B127" s="193" t="s">
        <v>324</v>
      </c>
      <c r="C127" s="145" t="s">
        <v>256</v>
      </c>
      <c r="D127" s="103">
        <v>6</v>
      </c>
      <c r="E127" s="103">
        <v>4.4</v>
      </c>
      <c r="F127" s="103">
        <v>6</v>
      </c>
      <c r="G127" s="103">
        <v>10</v>
      </c>
      <c r="H127" s="101"/>
      <c r="I127" s="102"/>
      <c r="J127" s="89">
        <f t="shared" si="15"/>
        <v>227.27272727272725</v>
      </c>
      <c r="K127" s="69"/>
    </row>
    <row r="128" spans="2:11" s="3" customFormat="1" ht="43.5" customHeight="1">
      <c r="B128" s="193" t="s">
        <v>314</v>
      </c>
      <c r="C128" s="145" t="s">
        <v>347</v>
      </c>
      <c r="D128" s="103">
        <v>370</v>
      </c>
      <c r="E128" s="103">
        <v>142</v>
      </c>
      <c r="F128" s="103">
        <v>205.4</v>
      </c>
      <c r="G128" s="103">
        <v>199.7</v>
      </c>
      <c r="H128" s="101">
        <f>G128/F128*100</f>
        <v>97.2249269717624</v>
      </c>
      <c r="I128" s="102">
        <f>G128/D128*100</f>
        <v>53.97297297297297</v>
      </c>
      <c r="J128" s="89">
        <f t="shared" si="15"/>
        <v>140.6338028169014</v>
      </c>
      <c r="K128" s="69"/>
    </row>
    <row r="129" spans="2:11" s="3" customFormat="1" ht="30.75" customHeight="1">
      <c r="B129" s="198" t="s">
        <v>379</v>
      </c>
      <c r="C129" s="135" t="s">
        <v>325</v>
      </c>
      <c r="D129" s="103"/>
      <c r="E129" s="103">
        <v>0</v>
      </c>
      <c r="F129" s="103"/>
      <c r="G129" s="103"/>
      <c r="H129" s="101" t="e">
        <f t="shared" si="10"/>
        <v>#DIV/0!</v>
      </c>
      <c r="I129" s="102"/>
      <c r="J129" s="89"/>
      <c r="K129" s="69"/>
    </row>
    <row r="130" spans="2:11" s="3" customFormat="1" ht="32.25" customHeight="1">
      <c r="B130" s="198" t="s">
        <v>12</v>
      </c>
      <c r="C130" s="135" t="s">
        <v>325</v>
      </c>
      <c r="D130" s="103"/>
      <c r="E130" s="103"/>
      <c r="F130" s="103"/>
      <c r="G130" s="103"/>
      <c r="H130" s="101"/>
      <c r="I130" s="102"/>
      <c r="J130" s="89"/>
      <c r="K130" s="69"/>
    </row>
    <row r="131" spans="2:11" s="3" customFormat="1" ht="39.75" customHeight="1">
      <c r="B131" s="198" t="s">
        <v>285</v>
      </c>
      <c r="C131" s="135" t="s">
        <v>489</v>
      </c>
      <c r="D131" s="103">
        <v>17.1</v>
      </c>
      <c r="E131" s="103"/>
      <c r="F131" s="103"/>
      <c r="G131" s="103">
        <v>49.6</v>
      </c>
      <c r="H131" s="101" t="e">
        <f>G131/F131*100</f>
        <v>#DIV/0!</v>
      </c>
      <c r="I131" s="102">
        <f>G131/D131*100</f>
        <v>290.05847953216374</v>
      </c>
      <c r="J131" s="89"/>
      <c r="K131" s="69"/>
    </row>
    <row r="132" spans="2:11" s="3" customFormat="1" ht="33" customHeight="1">
      <c r="B132" s="198" t="s">
        <v>416</v>
      </c>
      <c r="C132" s="135" t="s">
        <v>490</v>
      </c>
      <c r="D132" s="103">
        <v>1000</v>
      </c>
      <c r="E132" s="103"/>
      <c r="F132" s="103">
        <v>750</v>
      </c>
      <c r="G132" s="103">
        <v>1405</v>
      </c>
      <c r="H132" s="101">
        <f t="shared" si="10"/>
        <v>187.33333333333334</v>
      </c>
      <c r="I132" s="102">
        <f>G132/D132*100</f>
        <v>140.5</v>
      </c>
      <c r="J132" s="89"/>
      <c r="K132" s="69"/>
    </row>
    <row r="133" spans="2:11" s="3" customFormat="1" ht="43.5" customHeight="1">
      <c r="B133" s="193" t="s">
        <v>105</v>
      </c>
      <c r="C133" s="145" t="s">
        <v>31</v>
      </c>
      <c r="D133" s="103">
        <v>180</v>
      </c>
      <c r="E133" s="103">
        <v>137</v>
      </c>
      <c r="F133" s="103">
        <v>135</v>
      </c>
      <c r="G133" s="103">
        <v>38</v>
      </c>
      <c r="H133" s="101">
        <f t="shared" si="10"/>
        <v>28.14814814814815</v>
      </c>
      <c r="I133" s="102">
        <f>G133/D133*100</f>
        <v>21.11111111111111</v>
      </c>
      <c r="J133" s="89">
        <f>G133/E133*100</f>
        <v>27.73722627737226</v>
      </c>
      <c r="K133" s="69"/>
    </row>
    <row r="134" spans="2:11" s="3" customFormat="1" ht="33" customHeight="1">
      <c r="B134" s="193" t="s">
        <v>380</v>
      </c>
      <c r="C134" s="145" t="s">
        <v>15</v>
      </c>
      <c r="D134" s="103">
        <v>260</v>
      </c>
      <c r="E134" s="103">
        <v>121</v>
      </c>
      <c r="F134" s="103">
        <v>213</v>
      </c>
      <c r="G134" s="103">
        <v>1825.5</v>
      </c>
      <c r="H134" s="101">
        <f t="shared" si="10"/>
        <v>857.0422535211268</v>
      </c>
      <c r="I134" s="102">
        <f>G134/D134*100</f>
        <v>702.1153846153846</v>
      </c>
      <c r="J134" s="89">
        <f>G134/E134*100</f>
        <v>1508.6776859504132</v>
      </c>
      <c r="K134" s="69"/>
    </row>
    <row r="135" spans="2:11" s="3" customFormat="1" ht="15.75" hidden="1">
      <c r="B135" s="193"/>
      <c r="C135" s="145"/>
      <c r="D135" s="103"/>
      <c r="E135" s="103">
        <v>0</v>
      </c>
      <c r="F135" s="103"/>
      <c r="G135" s="103">
        <v>0</v>
      </c>
      <c r="H135" s="101" t="e">
        <f t="shared" si="10"/>
        <v>#DIV/0!</v>
      </c>
      <c r="I135" s="102" t="e">
        <f>G135/D135*100</f>
        <v>#DIV/0!</v>
      </c>
      <c r="J135" s="89" t="e">
        <f>G135/E135*100</f>
        <v>#DIV/0!</v>
      </c>
      <c r="K135" s="69"/>
    </row>
    <row r="136" spans="2:11" s="3" customFormat="1" ht="25.5" hidden="1">
      <c r="B136" s="199" t="s">
        <v>40</v>
      </c>
      <c r="C136" s="135" t="s">
        <v>21</v>
      </c>
      <c r="D136" s="103"/>
      <c r="E136" s="103"/>
      <c r="F136" s="103"/>
      <c r="G136" s="103"/>
      <c r="H136" s="101" t="e">
        <f t="shared" si="10"/>
        <v>#DIV/0!</v>
      </c>
      <c r="I136" s="102"/>
      <c r="J136" s="89"/>
      <c r="K136" s="69"/>
    </row>
    <row r="137" spans="2:11" s="3" customFormat="1" ht="15.75" hidden="1">
      <c r="B137" s="193"/>
      <c r="C137" s="145"/>
      <c r="D137" s="103"/>
      <c r="E137" s="103"/>
      <c r="F137" s="103"/>
      <c r="G137" s="103"/>
      <c r="H137" s="101" t="e">
        <f t="shared" si="10"/>
        <v>#DIV/0!</v>
      </c>
      <c r="I137" s="102" t="e">
        <f>G137/D137*100</f>
        <v>#DIV/0!</v>
      </c>
      <c r="J137" s="89" t="e">
        <f aca="true" t="shared" si="16" ref="J137:J151">G137/E137*100</f>
        <v>#DIV/0!</v>
      </c>
      <c r="K137" s="69"/>
    </row>
    <row r="138" spans="2:11" s="3" customFormat="1" ht="38.25">
      <c r="B138" s="198" t="s">
        <v>497</v>
      </c>
      <c r="C138" s="135" t="s">
        <v>498</v>
      </c>
      <c r="D138" s="103">
        <v>22</v>
      </c>
      <c r="E138" s="103"/>
      <c r="F138" s="103"/>
      <c r="G138" s="103">
        <v>55</v>
      </c>
      <c r="H138" s="101"/>
      <c r="I138" s="104"/>
      <c r="J138" s="89"/>
      <c r="K138" s="69"/>
    </row>
    <row r="139" spans="2:11" s="3" customFormat="1" ht="25.5">
      <c r="B139" s="197" t="s">
        <v>13</v>
      </c>
      <c r="C139" s="135" t="s">
        <v>32</v>
      </c>
      <c r="D139" s="103">
        <f>D140+D141+D142+D143+D144+D145+D146+D147+D150+D151+D152</f>
        <v>510.8</v>
      </c>
      <c r="E139" s="103" t="e">
        <f>E140+E141+E142+E144+E145+E146+E147+E148+E149+E150+E143+#REF!+E151</f>
        <v>#REF!</v>
      </c>
      <c r="F139" s="103">
        <f>F140+F144+F146+F152</f>
        <v>262.8</v>
      </c>
      <c r="G139" s="103">
        <f>G140+G141+G142+G143+G144+G145+G146+G147+G150+G151+G152</f>
        <v>1636.3</v>
      </c>
      <c r="H139" s="101">
        <f>G139/F139*100</f>
        <v>622.6407914764079</v>
      </c>
      <c r="I139" s="102">
        <f>G139/D139*100</f>
        <v>320.34064212999215</v>
      </c>
      <c r="J139" s="89" t="e">
        <f t="shared" si="16"/>
        <v>#REF!</v>
      </c>
      <c r="K139" s="69"/>
    </row>
    <row r="140" spans="2:11" s="3" customFormat="1" ht="34.5" customHeight="1">
      <c r="B140" s="198" t="s">
        <v>523</v>
      </c>
      <c r="C140" s="135" t="s">
        <v>288</v>
      </c>
      <c r="D140" s="103">
        <v>95</v>
      </c>
      <c r="E140" s="103">
        <v>45</v>
      </c>
      <c r="F140" s="103">
        <v>69</v>
      </c>
      <c r="G140" s="216">
        <v>254.1</v>
      </c>
      <c r="H140" s="101">
        <f t="shared" si="10"/>
        <v>368.2608695652174</v>
      </c>
      <c r="I140" s="102">
        <f>G140/D140*100</f>
        <v>267.4736842105263</v>
      </c>
      <c r="J140" s="89">
        <f t="shared" si="16"/>
        <v>564.6666666666666</v>
      </c>
      <c r="K140" s="87"/>
    </row>
    <row r="141" spans="2:11" s="3" customFormat="1" ht="34.5" customHeight="1">
      <c r="B141" s="198" t="s">
        <v>510</v>
      </c>
      <c r="C141" s="135" t="s">
        <v>511</v>
      </c>
      <c r="D141" s="103"/>
      <c r="E141" s="103">
        <v>12</v>
      </c>
      <c r="F141" s="103"/>
      <c r="G141" s="216">
        <v>220</v>
      </c>
      <c r="H141" s="101"/>
      <c r="I141" s="102"/>
      <c r="J141" s="89">
        <f t="shared" si="16"/>
        <v>1833.3333333333333</v>
      </c>
      <c r="K141" s="87"/>
    </row>
    <row r="142" spans="2:11" s="3" customFormat="1" ht="38.25">
      <c r="B142" s="198" t="s">
        <v>14</v>
      </c>
      <c r="C142" s="135" t="s">
        <v>34</v>
      </c>
      <c r="D142" s="103"/>
      <c r="E142" s="103">
        <v>12</v>
      </c>
      <c r="F142" s="103"/>
      <c r="G142" s="103"/>
      <c r="H142" s="101"/>
      <c r="I142" s="102"/>
      <c r="J142" s="89">
        <f t="shared" si="16"/>
        <v>0</v>
      </c>
      <c r="K142" s="69"/>
    </row>
    <row r="143" spans="2:11" s="3" customFormat="1" ht="42" customHeight="1">
      <c r="B143" s="198" t="s">
        <v>286</v>
      </c>
      <c r="C143" s="135" t="s">
        <v>287</v>
      </c>
      <c r="D143" s="103"/>
      <c r="E143" s="103">
        <v>4</v>
      </c>
      <c r="F143" s="103"/>
      <c r="G143" s="103"/>
      <c r="H143" s="101"/>
      <c r="I143" s="104"/>
      <c r="J143" s="132">
        <f t="shared" si="16"/>
        <v>0</v>
      </c>
      <c r="K143" s="69"/>
    </row>
    <row r="144" spans="2:11" s="3" customFormat="1" ht="25.5">
      <c r="B144" s="198" t="s">
        <v>19</v>
      </c>
      <c r="C144" s="135" t="s">
        <v>36</v>
      </c>
      <c r="D144" s="103">
        <v>1</v>
      </c>
      <c r="E144" s="103">
        <v>3</v>
      </c>
      <c r="F144" s="103">
        <v>1</v>
      </c>
      <c r="G144" s="103">
        <v>5.2</v>
      </c>
      <c r="H144" s="101">
        <f>G144/F144*100</f>
        <v>520</v>
      </c>
      <c r="I144" s="102">
        <f>G144/D144*100</f>
        <v>520</v>
      </c>
      <c r="J144" s="132">
        <f t="shared" si="16"/>
        <v>173.33333333333334</v>
      </c>
      <c r="K144" s="69"/>
    </row>
    <row r="145" spans="2:11" s="3" customFormat="1" ht="25.5">
      <c r="B145" s="198" t="s">
        <v>92</v>
      </c>
      <c r="C145" s="135" t="s">
        <v>236</v>
      </c>
      <c r="D145" s="103">
        <v>12.8</v>
      </c>
      <c r="E145" s="103">
        <v>12</v>
      </c>
      <c r="F145" s="103"/>
      <c r="G145" s="103">
        <v>79.2</v>
      </c>
      <c r="H145" s="101"/>
      <c r="I145" s="104"/>
      <c r="J145" s="132">
        <f t="shared" si="16"/>
        <v>660</v>
      </c>
      <c r="K145" s="69"/>
    </row>
    <row r="146" spans="2:11" s="3" customFormat="1" ht="30" customHeight="1">
      <c r="B146" s="198" t="s">
        <v>16</v>
      </c>
      <c r="C146" s="135" t="s">
        <v>35</v>
      </c>
      <c r="D146" s="103">
        <v>240</v>
      </c>
      <c r="E146" s="103">
        <v>240</v>
      </c>
      <c r="F146" s="103">
        <v>185</v>
      </c>
      <c r="G146" s="103">
        <v>299</v>
      </c>
      <c r="H146" s="101">
        <f t="shared" si="10"/>
        <v>161.6216216216216</v>
      </c>
      <c r="I146" s="102">
        <f>G146/D146*100</f>
        <v>124.58333333333333</v>
      </c>
      <c r="J146" s="89">
        <f t="shared" si="16"/>
        <v>124.58333333333333</v>
      </c>
      <c r="K146" s="69"/>
    </row>
    <row r="147" spans="2:11" s="3" customFormat="1" ht="37.5" customHeight="1">
      <c r="B147" s="198" t="s">
        <v>90</v>
      </c>
      <c r="C147" s="135" t="s">
        <v>39</v>
      </c>
      <c r="D147" s="103">
        <v>134</v>
      </c>
      <c r="E147" s="103">
        <v>101</v>
      </c>
      <c r="F147" s="103">
        <v>100.5</v>
      </c>
      <c r="G147" s="103">
        <v>111.8</v>
      </c>
      <c r="H147" s="101">
        <f>G147/F147*100</f>
        <v>111.24378109452735</v>
      </c>
      <c r="I147" s="102">
        <f>G147/D147*100</f>
        <v>83.43283582089552</v>
      </c>
      <c r="J147" s="89">
        <f t="shared" si="16"/>
        <v>110.69306930693068</v>
      </c>
      <c r="K147" s="69"/>
    </row>
    <row r="148" spans="2:11" s="3" customFormat="1" ht="25.5" hidden="1">
      <c r="B148" s="198" t="s">
        <v>18</v>
      </c>
      <c r="C148" s="145" t="s">
        <v>37</v>
      </c>
      <c r="D148" s="103"/>
      <c r="E148" s="103">
        <v>0</v>
      </c>
      <c r="F148" s="103"/>
      <c r="G148" s="103"/>
      <c r="H148" s="101" t="e">
        <f>G148/F148*100</f>
        <v>#DIV/0!</v>
      </c>
      <c r="I148" s="102" t="e">
        <f>G148/D148*100</f>
        <v>#DIV/0!</v>
      </c>
      <c r="J148" s="89" t="e">
        <f t="shared" si="16"/>
        <v>#DIV/0!</v>
      </c>
      <c r="K148" s="69"/>
    </row>
    <row r="149" spans="2:11" s="3" customFormat="1" ht="25.5" hidden="1">
      <c r="B149" s="198" t="s">
        <v>41</v>
      </c>
      <c r="C149" s="145" t="s">
        <v>33</v>
      </c>
      <c r="D149" s="103"/>
      <c r="E149" s="103">
        <v>0</v>
      </c>
      <c r="F149" s="103"/>
      <c r="G149" s="103"/>
      <c r="H149" s="101" t="e">
        <f>G149/F149*100</f>
        <v>#DIV/0!</v>
      </c>
      <c r="I149" s="102" t="e">
        <f>G149/D149*100</f>
        <v>#DIV/0!</v>
      </c>
      <c r="J149" s="89" t="e">
        <f t="shared" si="16"/>
        <v>#DIV/0!</v>
      </c>
      <c r="K149" s="69"/>
    </row>
    <row r="150" spans="2:11" s="3" customFormat="1" ht="38.25">
      <c r="B150" s="198" t="s">
        <v>17</v>
      </c>
      <c r="C150" s="135" t="s">
        <v>38</v>
      </c>
      <c r="D150" s="103"/>
      <c r="E150" s="103">
        <v>270</v>
      </c>
      <c r="F150" s="103"/>
      <c r="G150" s="103">
        <v>650</v>
      </c>
      <c r="H150" s="101"/>
      <c r="I150" s="102"/>
      <c r="J150" s="89">
        <f t="shared" si="16"/>
        <v>240.74074074074073</v>
      </c>
      <c r="K150" s="69"/>
    </row>
    <row r="151" spans="2:11" s="3" customFormat="1" ht="38.25">
      <c r="B151" s="198" t="s">
        <v>345</v>
      </c>
      <c r="C151" s="135" t="s">
        <v>346</v>
      </c>
      <c r="D151" s="103">
        <v>17</v>
      </c>
      <c r="E151" s="103"/>
      <c r="F151" s="103">
        <v>12.8</v>
      </c>
      <c r="G151" s="103"/>
      <c r="H151" s="101"/>
      <c r="I151" s="102"/>
      <c r="J151" s="89" t="e">
        <f t="shared" si="16"/>
        <v>#DIV/0!</v>
      </c>
      <c r="K151" s="69"/>
    </row>
    <row r="152" spans="2:11" s="3" customFormat="1" ht="38.25">
      <c r="B152" s="198" t="s">
        <v>417</v>
      </c>
      <c r="C152" s="135" t="s">
        <v>346</v>
      </c>
      <c r="D152" s="103">
        <v>11</v>
      </c>
      <c r="E152" s="103"/>
      <c r="F152" s="103">
        <v>7.8</v>
      </c>
      <c r="G152" s="103">
        <v>17</v>
      </c>
      <c r="H152" s="101">
        <f>G152/F152*100</f>
        <v>217.94871794871798</v>
      </c>
      <c r="I152" s="102">
        <f>G152/D152*100</f>
        <v>154.54545454545453</v>
      </c>
      <c r="J152" s="89"/>
      <c r="K152" s="69"/>
    </row>
    <row r="153" spans="2:11" s="3" customFormat="1" ht="15.75">
      <c r="B153" s="212" t="s">
        <v>193</v>
      </c>
      <c r="C153" s="217" t="s">
        <v>194</v>
      </c>
      <c r="D153" s="125">
        <f>SUM(D154+D157)</f>
        <v>1681</v>
      </c>
      <c r="E153" s="125">
        <f>SUM(E154+E157)</f>
        <v>3566</v>
      </c>
      <c r="F153" s="125">
        <f>SUM(F154+F157+F156)</f>
        <v>1211</v>
      </c>
      <c r="G153" s="125">
        <f>SUM(G154+G157+G156)</f>
        <v>1885.3</v>
      </c>
      <c r="H153" s="125">
        <f>G153/F153*100</f>
        <v>155.68125516102393</v>
      </c>
      <c r="I153" s="90">
        <f>G153/D153*100</f>
        <v>112.15348007138608</v>
      </c>
      <c r="J153" s="90">
        <f>G153/E153*100</f>
        <v>52.86876051598429</v>
      </c>
      <c r="K153" s="69"/>
    </row>
    <row r="154" spans="2:11" s="3" customFormat="1" ht="19.5" customHeight="1">
      <c r="B154" s="193" t="s">
        <v>195</v>
      </c>
      <c r="C154" s="193" t="s">
        <v>140</v>
      </c>
      <c r="D154" s="103">
        <f>SUM(D155)</f>
        <v>0</v>
      </c>
      <c r="E154" s="103">
        <f>SUM(E155)</f>
        <v>0</v>
      </c>
      <c r="F154" s="103">
        <f>SUM(F155)</f>
        <v>0</v>
      </c>
      <c r="G154" s="103">
        <f>SUM(G155)</f>
        <v>16.2</v>
      </c>
      <c r="H154" s="101"/>
      <c r="I154" s="102"/>
      <c r="J154" s="89"/>
      <c r="K154" s="69"/>
    </row>
    <row r="155" spans="2:11" s="3" customFormat="1" ht="30" customHeight="1">
      <c r="B155" s="193" t="s">
        <v>426</v>
      </c>
      <c r="C155" s="145" t="s">
        <v>228</v>
      </c>
      <c r="D155" s="103">
        <v>0</v>
      </c>
      <c r="E155" s="103">
        <v>0</v>
      </c>
      <c r="F155" s="103"/>
      <c r="G155" s="103">
        <v>16.2</v>
      </c>
      <c r="H155" s="101"/>
      <c r="I155" s="102"/>
      <c r="J155" s="89"/>
      <c r="K155" s="69"/>
    </row>
    <row r="156" spans="2:11" s="3" customFormat="1" ht="30" customHeight="1" hidden="1">
      <c r="B156" s="193"/>
      <c r="C156" s="145"/>
      <c r="D156" s="103"/>
      <c r="E156" s="103"/>
      <c r="F156" s="103"/>
      <c r="G156" s="103"/>
      <c r="H156" s="101" t="e">
        <f>G156/F156*100</f>
        <v>#DIV/0!</v>
      </c>
      <c r="I156" s="102"/>
      <c r="J156" s="89"/>
      <c r="K156" s="69"/>
    </row>
    <row r="157" spans="2:11" s="3" customFormat="1" ht="15" customHeight="1">
      <c r="B157" s="193" t="s">
        <v>196</v>
      </c>
      <c r="C157" s="193" t="s">
        <v>137</v>
      </c>
      <c r="D157" s="103">
        <f>SUM(D158)</f>
        <v>1681</v>
      </c>
      <c r="E157" s="103">
        <f>SUM(E158)</f>
        <v>3566</v>
      </c>
      <c r="F157" s="103">
        <f>SUM(F158)</f>
        <v>1211</v>
      </c>
      <c r="G157" s="103">
        <f>SUM(G158)</f>
        <v>1869.1</v>
      </c>
      <c r="H157" s="101">
        <f>G157/F157*100</f>
        <v>154.34351775392236</v>
      </c>
      <c r="I157" s="218">
        <f>G157/D157*100</f>
        <v>111.18976799524091</v>
      </c>
      <c r="J157" s="90">
        <f>G157/E157*100</f>
        <v>52.414469994391474</v>
      </c>
      <c r="K157" s="69"/>
    </row>
    <row r="158" spans="2:11" s="3" customFormat="1" ht="15.75" customHeight="1">
      <c r="B158" s="193" t="s">
        <v>257</v>
      </c>
      <c r="C158" s="193" t="s">
        <v>24</v>
      </c>
      <c r="D158" s="103">
        <f>D159+D161</f>
        <v>1681</v>
      </c>
      <c r="E158" s="103">
        <f>SUM(E159:E161)</f>
        <v>3566</v>
      </c>
      <c r="F158" s="103">
        <f>F159+F160+F161</f>
        <v>1211</v>
      </c>
      <c r="G158" s="103">
        <f>G159+G160+G161</f>
        <v>1869.1</v>
      </c>
      <c r="H158" s="101">
        <f>G158/F158*100</f>
        <v>154.34351775392236</v>
      </c>
      <c r="I158" s="102">
        <f>G158/D158*100</f>
        <v>111.18976799524091</v>
      </c>
      <c r="J158" s="89">
        <f>G158/E158*100</f>
        <v>52.414469994391474</v>
      </c>
      <c r="K158" s="69"/>
    </row>
    <row r="159" spans="2:11" s="3" customFormat="1" ht="15.75" customHeight="1">
      <c r="B159" s="193" t="s">
        <v>381</v>
      </c>
      <c r="C159" s="193" t="s">
        <v>299</v>
      </c>
      <c r="D159" s="103">
        <v>1400</v>
      </c>
      <c r="E159" s="103">
        <v>1056</v>
      </c>
      <c r="F159" s="103">
        <v>930</v>
      </c>
      <c r="G159" s="103">
        <v>1585.6</v>
      </c>
      <c r="H159" s="101">
        <f>G159/F159*100</f>
        <v>170.49462365591395</v>
      </c>
      <c r="I159" s="102">
        <f>G159/D159*100</f>
        <v>113.25714285714285</v>
      </c>
      <c r="J159" s="89">
        <f>G159/E159*100</f>
        <v>150.15151515151516</v>
      </c>
      <c r="K159" s="69"/>
    </row>
    <row r="160" spans="2:11" s="3" customFormat="1" ht="15.75" customHeight="1" hidden="1">
      <c r="B160" s="193" t="s">
        <v>259</v>
      </c>
      <c r="C160" s="193" t="s">
        <v>300</v>
      </c>
      <c r="D160" s="103"/>
      <c r="E160" s="103"/>
      <c r="F160" s="103"/>
      <c r="G160" s="103"/>
      <c r="H160" s="101" t="e">
        <f>G160/F160*100</f>
        <v>#DIV/0!</v>
      </c>
      <c r="I160" s="102"/>
      <c r="J160" s="89"/>
      <c r="K160" s="69"/>
    </row>
    <row r="161" spans="2:11" s="3" customFormat="1" ht="15.75" customHeight="1">
      <c r="B161" s="193" t="s">
        <v>382</v>
      </c>
      <c r="C161" s="193" t="s">
        <v>258</v>
      </c>
      <c r="D161" s="103">
        <v>281</v>
      </c>
      <c r="E161" s="103">
        <v>2510</v>
      </c>
      <c r="F161" s="103">
        <v>281</v>
      </c>
      <c r="G161" s="103">
        <v>283.5</v>
      </c>
      <c r="H161" s="101"/>
      <c r="I161" s="102"/>
      <c r="J161" s="89">
        <f>G161/E161*100</f>
        <v>11.294820717131474</v>
      </c>
      <c r="K161" s="69"/>
    </row>
    <row r="162" spans="2:11" s="3" customFormat="1" ht="21.75" customHeight="1">
      <c r="B162" s="193"/>
      <c r="C162" s="212" t="s">
        <v>138</v>
      </c>
      <c r="D162" s="125">
        <f>D11+D68</f>
        <v>671927.9700000001</v>
      </c>
      <c r="E162" s="125" t="e">
        <f>E11+E68</f>
        <v>#REF!</v>
      </c>
      <c r="F162" s="125" t="e">
        <f>F11+F68</f>
        <v>#REF!</v>
      </c>
      <c r="G162" s="125">
        <f>G11+G68</f>
        <v>588324.3999999999</v>
      </c>
      <c r="H162" s="125" t="e">
        <f aca="true" t="shared" si="17" ref="H162:H172">G162/F162*100</f>
        <v>#REF!</v>
      </c>
      <c r="I162" s="90">
        <f aca="true" t="shared" si="18" ref="I162:I171">G162/D162*100</f>
        <v>87.5576588960867</v>
      </c>
      <c r="J162" s="90" t="e">
        <f aca="true" t="shared" si="19" ref="J162:J169">G162/E162*100</f>
        <v>#REF!</v>
      </c>
      <c r="K162" s="69"/>
    </row>
    <row r="163" spans="2:11" s="3" customFormat="1" ht="24.75" customHeight="1">
      <c r="B163" s="212" t="s">
        <v>231</v>
      </c>
      <c r="C163" s="219" t="s">
        <v>232</v>
      </c>
      <c r="D163" s="125">
        <f>SUM(D164+D297+D318+D325)</f>
        <v>2317901.0999999996</v>
      </c>
      <c r="E163" s="125" t="e">
        <f>SUM(E164+E297+E318+E325)</f>
        <v>#REF!</v>
      </c>
      <c r="F163" s="125" t="e">
        <f>SUM(F164+F297+F318+F325)</f>
        <v>#REF!</v>
      </c>
      <c r="G163" s="125">
        <f>G164+G318+G324+G325</f>
        <v>2007203.0999999999</v>
      </c>
      <c r="H163" s="125" t="e">
        <f t="shared" si="17"/>
        <v>#REF!</v>
      </c>
      <c r="I163" s="129">
        <f t="shared" si="18"/>
        <v>86.59571799676871</v>
      </c>
      <c r="J163" s="129" t="e">
        <f t="shared" si="19"/>
        <v>#REF!</v>
      </c>
      <c r="K163" s="69"/>
    </row>
    <row r="164" spans="2:11" s="3" customFormat="1" ht="31.5" customHeight="1">
      <c r="B164" s="196" t="s">
        <v>233</v>
      </c>
      <c r="C164" s="220" t="s">
        <v>205</v>
      </c>
      <c r="D164" s="125">
        <f>SUM(D165+D171+D236+D299)</f>
        <v>2084332.0999999996</v>
      </c>
      <c r="E164" s="125" t="e">
        <f>SUM(E165+E171+E236+E299)</f>
        <v>#REF!</v>
      </c>
      <c r="F164" s="125" t="e">
        <f>SUM(F165+F171+F236+F299)</f>
        <v>#REF!</v>
      </c>
      <c r="G164" s="125">
        <f>SUM(G165+G171+G236+G299)</f>
        <v>1772872.7999999998</v>
      </c>
      <c r="H164" s="125" t="e">
        <f t="shared" si="17"/>
        <v>#REF!</v>
      </c>
      <c r="I164" s="129">
        <f t="shared" si="18"/>
        <v>85.05711733749148</v>
      </c>
      <c r="J164" s="129" t="e">
        <f t="shared" si="19"/>
        <v>#REF!</v>
      </c>
      <c r="K164" s="69"/>
    </row>
    <row r="165" spans="2:11" s="3" customFormat="1" ht="19.5" customHeight="1">
      <c r="B165" s="212" t="s">
        <v>197</v>
      </c>
      <c r="C165" s="212" t="s">
        <v>557</v>
      </c>
      <c r="D165" s="125">
        <f>D166+D167+D170</f>
        <v>628243.3999999999</v>
      </c>
      <c r="E165" s="125">
        <f>SUM(E166:E169)</f>
        <v>440213.4</v>
      </c>
      <c r="F165" s="125">
        <f>F166+F167+F170</f>
        <v>483354.7</v>
      </c>
      <c r="G165" s="125">
        <f>G166+G167+G170</f>
        <v>571538.9</v>
      </c>
      <c r="H165" s="125">
        <f t="shared" si="17"/>
        <v>118.244200377073</v>
      </c>
      <c r="I165" s="129">
        <f t="shared" si="18"/>
        <v>90.9741192665136</v>
      </c>
      <c r="J165" s="129">
        <f t="shared" si="19"/>
        <v>129.83223591103769</v>
      </c>
      <c r="K165" s="69"/>
    </row>
    <row r="166" spans="2:11" s="3" customFormat="1" ht="37.5" customHeight="1">
      <c r="B166" s="193" t="s">
        <v>383</v>
      </c>
      <c r="C166" s="145" t="s">
        <v>230</v>
      </c>
      <c r="D166" s="103">
        <v>337018.1</v>
      </c>
      <c r="E166" s="103">
        <v>248656.5</v>
      </c>
      <c r="F166" s="180">
        <v>269614.5</v>
      </c>
      <c r="G166" s="180">
        <v>292082.3</v>
      </c>
      <c r="H166" s="101">
        <f t="shared" si="17"/>
        <v>108.33330551583835</v>
      </c>
      <c r="I166" s="102">
        <f t="shared" si="18"/>
        <v>86.6666508416017</v>
      </c>
      <c r="J166" s="132">
        <f t="shared" si="19"/>
        <v>117.46417246281517</v>
      </c>
      <c r="K166" s="69"/>
    </row>
    <row r="167" spans="2:11" s="3" customFormat="1" ht="27" customHeight="1">
      <c r="B167" s="193" t="s">
        <v>384</v>
      </c>
      <c r="C167" s="190" t="s">
        <v>275</v>
      </c>
      <c r="D167" s="103">
        <v>246835.6</v>
      </c>
      <c r="E167" s="103">
        <v>191556.9</v>
      </c>
      <c r="F167" s="180">
        <v>172737.3</v>
      </c>
      <c r="G167" s="180">
        <v>237324.8</v>
      </c>
      <c r="H167" s="101">
        <f t="shared" si="17"/>
        <v>137.39059253560174</v>
      </c>
      <c r="I167" s="102">
        <f t="shared" si="18"/>
        <v>96.14690911683728</v>
      </c>
      <c r="J167" s="132">
        <f>G167/E167*100</f>
        <v>123.89258752882301</v>
      </c>
      <c r="K167" s="69"/>
    </row>
    <row r="168" spans="2:11" s="3" customFormat="1" ht="39.75" customHeight="1" hidden="1">
      <c r="B168" s="193" t="s">
        <v>283</v>
      </c>
      <c r="C168" s="190" t="s">
        <v>284</v>
      </c>
      <c r="D168" s="101">
        <v>0</v>
      </c>
      <c r="E168" s="101">
        <v>0</v>
      </c>
      <c r="F168" s="221">
        <v>0</v>
      </c>
      <c r="G168" s="221">
        <v>0</v>
      </c>
      <c r="H168" s="101" t="e">
        <f t="shared" si="17"/>
        <v>#DIV/0!</v>
      </c>
      <c r="I168" s="107"/>
      <c r="J168" s="129"/>
      <c r="K168" s="69"/>
    </row>
    <row r="169" spans="2:11" s="3" customFormat="1" ht="25.5" customHeight="1" hidden="1">
      <c r="B169" s="193" t="s">
        <v>42</v>
      </c>
      <c r="C169" s="145" t="s">
        <v>43</v>
      </c>
      <c r="D169" s="101">
        <v>0</v>
      </c>
      <c r="E169" s="101">
        <v>0</v>
      </c>
      <c r="F169" s="221">
        <v>0</v>
      </c>
      <c r="G169" s="221">
        <v>0</v>
      </c>
      <c r="H169" s="101" t="e">
        <f t="shared" si="17"/>
        <v>#DIV/0!</v>
      </c>
      <c r="I169" s="107" t="e">
        <f t="shared" si="18"/>
        <v>#DIV/0!</v>
      </c>
      <c r="J169" s="129" t="e">
        <f t="shared" si="19"/>
        <v>#DIV/0!</v>
      </c>
      <c r="K169" s="69"/>
    </row>
    <row r="170" spans="2:11" s="3" customFormat="1" ht="25.5" customHeight="1">
      <c r="B170" s="193" t="s">
        <v>385</v>
      </c>
      <c r="C170" s="145" t="s">
        <v>386</v>
      </c>
      <c r="D170" s="103">
        <v>44389.7</v>
      </c>
      <c r="E170" s="101"/>
      <c r="F170" s="180">
        <v>41002.9</v>
      </c>
      <c r="G170" s="180">
        <v>42131.8</v>
      </c>
      <c r="H170" s="101">
        <f t="shared" si="17"/>
        <v>102.7532198942026</v>
      </c>
      <c r="I170" s="102">
        <f t="shared" si="18"/>
        <v>94.91345965392874</v>
      </c>
      <c r="J170" s="89" t="e">
        <f>H170/E170*100</f>
        <v>#DIV/0!</v>
      </c>
      <c r="K170" s="69"/>
    </row>
    <row r="171" spans="2:11" s="3" customFormat="1" ht="26.25" customHeight="1">
      <c r="B171" s="212" t="s">
        <v>198</v>
      </c>
      <c r="C171" s="212" t="s">
        <v>556</v>
      </c>
      <c r="D171" s="125">
        <f>D182+D219+D220</f>
        <v>576089.2</v>
      </c>
      <c r="E171" s="125" t="e">
        <f>E182+E219+E220</f>
        <v>#REF!</v>
      </c>
      <c r="F171" s="125" t="e">
        <f>F182+F219+F220</f>
        <v>#REF!</v>
      </c>
      <c r="G171" s="125">
        <f>G182+G219+G220</f>
        <v>467004.19999999995</v>
      </c>
      <c r="H171" s="125" t="e">
        <f t="shared" si="17"/>
        <v>#REF!</v>
      </c>
      <c r="I171" s="89">
        <f t="shared" si="18"/>
        <v>81.06456430705522</v>
      </c>
      <c r="J171" s="129" t="e">
        <f aca="true" t="shared" si="20" ref="J171:J176">G171/E171*100</f>
        <v>#REF!</v>
      </c>
      <c r="K171" s="69"/>
    </row>
    <row r="172" spans="2:11" s="3" customFormat="1" ht="57" customHeight="1" hidden="1">
      <c r="B172" s="193"/>
      <c r="C172" s="145"/>
      <c r="D172" s="131"/>
      <c r="E172" s="131"/>
      <c r="F172" s="131"/>
      <c r="G172" s="131"/>
      <c r="H172" s="125" t="e">
        <f t="shared" si="17"/>
        <v>#DIV/0!</v>
      </c>
      <c r="I172" s="129"/>
      <c r="J172" s="129"/>
      <c r="K172" s="69"/>
    </row>
    <row r="173" spans="2:11" s="3" customFormat="1" ht="0.75" customHeight="1">
      <c r="B173" s="193" t="s">
        <v>427</v>
      </c>
      <c r="C173" s="203" t="s">
        <v>315</v>
      </c>
      <c r="D173" s="154"/>
      <c r="E173" s="154">
        <v>533.2</v>
      </c>
      <c r="F173" s="131"/>
      <c r="G173" s="131"/>
      <c r="H173" s="125"/>
      <c r="I173" s="129"/>
      <c r="J173" s="129">
        <f t="shared" si="20"/>
        <v>0</v>
      </c>
      <c r="K173" s="69"/>
    </row>
    <row r="174" spans="2:11" s="3" customFormat="1" ht="57.75" customHeight="1" hidden="1">
      <c r="B174" s="193" t="s">
        <v>260</v>
      </c>
      <c r="C174" s="206" t="s">
        <v>251</v>
      </c>
      <c r="D174" s="154">
        <f>D175+D176</f>
        <v>0</v>
      </c>
      <c r="E174" s="154">
        <f>E175+E176</f>
        <v>0</v>
      </c>
      <c r="F174" s="154">
        <f>F175+F176</f>
        <v>0</v>
      </c>
      <c r="G174" s="154">
        <f>G175+G176</f>
        <v>0</v>
      </c>
      <c r="H174" s="125" t="e">
        <f aca="true" t="shared" si="21" ref="H174:H184">G174/F174*100</f>
        <v>#DIV/0!</v>
      </c>
      <c r="I174" s="89" t="e">
        <f>G174/D174*100</f>
        <v>#DIV/0!</v>
      </c>
      <c r="J174" s="89" t="e">
        <f t="shared" si="20"/>
        <v>#DIV/0!</v>
      </c>
      <c r="K174" s="69"/>
    </row>
    <row r="175" spans="2:11" s="3" customFormat="1" ht="41.25" customHeight="1" hidden="1">
      <c r="B175" s="193" t="s">
        <v>260</v>
      </c>
      <c r="C175" s="207" t="s">
        <v>252</v>
      </c>
      <c r="D175" s="154">
        <v>0</v>
      </c>
      <c r="E175" s="154">
        <v>0</v>
      </c>
      <c r="F175" s="131">
        <v>0</v>
      </c>
      <c r="G175" s="131">
        <v>0</v>
      </c>
      <c r="H175" s="125" t="e">
        <f t="shared" si="21"/>
        <v>#DIV/0!</v>
      </c>
      <c r="I175" s="89" t="e">
        <f>G175/D175*100</f>
        <v>#DIV/0!</v>
      </c>
      <c r="J175" s="89" t="e">
        <f t="shared" si="20"/>
        <v>#DIV/0!</v>
      </c>
      <c r="K175" s="69"/>
    </row>
    <row r="176" spans="2:11" s="3" customFormat="1" ht="39" customHeight="1" hidden="1">
      <c r="B176" s="193" t="s">
        <v>261</v>
      </c>
      <c r="C176" s="207" t="s">
        <v>253</v>
      </c>
      <c r="D176" s="154">
        <v>0</v>
      </c>
      <c r="E176" s="154">
        <v>0</v>
      </c>
      <c r="F176" s="131">
        <v>0</v>
      </c>
      <c r="G176" s="131">
        <v>0</v>
      </c>
      <c r="H176" s="125" t="e">
        <f t="shared" si="21"/>
        <v>#DIV/0!</v>
      </c>
      <c r="I176" s="89" t="e">
        <f>G176/D176*100</f>
        <v>#DIV/0!</v>
      </c>
      <c r="J176" s="89" t="e">
        <f t="shared" si="20"/>
        <v>#DIV/0!</v>
      </c>
      <c r="K176" s="69"/>
    </row>
    <row r="177" spans="2:11" s="3" customFormat="1" ht="52.5" customHeight="1" hidden="1">
      <c r="B177" s="193" t="s">
        <v>309</v>
      </c>
      <c r="C177" s="145" t="s">
        <v>301</v>
      </c>
      <c r="D177" s="131">
        <v>0</v>
      </c>
      <c r="E177" s="131">
        <v>0</v>
      </c>
      <c r="F177" s="131">
        <v>0</v>
      </c>
      <c r="G177" s="131">
        <v>0</v>
      </c>
      <c r="H177" s="125" t="e">
        <f t="shared" si="21"/>
        <v>#DIV/0!</v>
      </c>
      <c r="I177" s="129" t="e">
        <f>G177/D177*100</f>
        <v>#DIV/0!</v>
      </c>
      <c r="J177" s="129" t="e">
        <f>G177/E177*100</f>
        <v>#DIV/0!</v>
      </c>
      <c r="K177" s="69"/>
    </row>
    <row r="178" spans="2:11" s="3" customFormat="1" ht="70.5" customHeight="1" hidden="1">
      <c r="B178" s="193"/>
      <c r="C178" s="145"/>
      <c r="D178" s="131"/>
      <c r="E178" s="131"/>
      <c r="F178" s="131"/>
      <c r="G178" s="131"/>
      <c r="H178" s="125" t="e">
        <f t="shared" si="21"/>
        <v>#DIV/0!</v>
      </c>
      <c r="I178" s="129"/>
      <c r="J178" s="129"/>
      <c r="K178" s="69"/>
    </row>
    <row r="179" spans="2:11" s="3" customFormat="1" ht="33.75" customHeight="1" hidden="1">
      <c r="B179" s="193"/>
      <c r="C179" s="145"/>
      <c r="D179" s="154"/>
      <c r="E179" s="154"/>
      <c r="F179" s="131"/>
      <c r="G179" s="131"/>
      <c r="H179" s="125" t="e">
        <f t="shared" si="21"/>
        <v>#DIV/0!</v>
      </c>
      <c r="I179" s="89"/>
      <c r="J179" s="89"/>
      <c r="K179" s="69"/>
    </row>
    <row r="180" spans="2:11" s="3" customFormat="1" ht="36" customHeight="1" hidden="1">
      <c r="B180" s="193"/>
      <c r="C180" s="144"/>
      <c r="D180" s="154"/>
      <c r="E180" s="154"/>
      <c r="F180" s="131"/>
      <c r="G180" s="131"/>
      <c r="H180" s="125" t="e">
        <f t="shared" si="21"/>
        <v>#DIV/0!</v>
      </c>
      <c r="I180" s="89"/>
      <c r="J180" s="89"/>
      <c r="K180" s="69"/>
    </row>
    <row r="181" spans="2:11" s="3" customFormat="1" ht="51.75" customHeight="1" hidden="1">
      <c r="B181" s="197" t="s">
        <v>66</v>
      </c>
      <c r="C181" s="208" t="s">
        <v>118</v>
      </c>
      <c r="D181" s="154">
        <v>0</v>
      </c>
      <c r="E181" s="154">
        <v>0</v>
      </c>
      <c r="F181" s="131">
        <v>0</v>
      </c>
      <c r="G181" s="131">
        <v>0</v>
      </c>
      <c r="H181" s="125" t="e">
        <f t="shared" si="21"/>
        <v>#DIV/0!</v>
      </c>
      <c r="I181" s="89"/>
      <c r="J181" s="89"/>
      <c r="K181" s="69"/>
    </row>
    <row r="182" spans="2:11" s="3" customFormat="1" ht="28.5" customHeight="1">
      <c r="B182" s="200" t="s">
        <v>503</v>
      </c>
      <c r="C182" s="209" t="s">
        <v>504</v>
      </c>
      <c r="D182" s="106">
        <f>D183+D184+D203+D204+D206+D202+D201</f>
        <v>165043.5</v>
      </c>
      <c r="E182" s="106"/>
      <c r="F182" s="101">
        <f>F184+F190+F198+F203+F204+F205+F206</f>
        <v>45741.899999999994</v>
      </c>
      <c r="G182" s="101">
        <f>G183+G184+G201+G202+G203+G204+G206</f>
        <v>85549.59999999999</v>
      </c>
      <c r="H182" s="101">
        <f t="shared" si="21"/>
        <v>187.0267741392465</v>
      </c>
      <c r="I182" s="102">
        <f>G182/D182*100</f>
        <v>51.83457694486604</v>
      </c>
      <c r="J182" s="89"/>
      <c r="K182" s="69"/>
    </row>
    <row r="183" spans="2:11" s="3" customFormat="1" ht="44.25" customHeight="1">
      <c r="B183" s="193" t="s">
        <v>537</v>
      </c>
      <c r="C183" s="189" t="s">
        <v>534</v>
      </c>
      <c r="D183" s="100">
        <v>40629.3</v>
      </c>
      <c r="E183" s="100">
        <f>E190+E185+E189+E191+E197+E198+E210+E211+E214</f>
        <v>40656.9</v>
      </c>
      <c r="F183" s="100">
        <v>22738.1</v>
      </c>
      <c r="G183" s="100">
        <v>22738.1</v>
      </c>
      <c r="H183" s="101">
        <f t="shared" si="21"/>
        <v>100</v>
      </c>
      <c r="I183" s="102">
        <f>G183/D183*100</f>
        <v>55.96478403516674</v>
      </c>
      <c r="J183" s="89">
        <f>G183/E183*100</f>
        <v>55.9267922542053</v>
      </c>
      <c r="K183" s="69"/>
    </row>
    <row r="184" spans="2:11" s="3" customFormat="1" ht="30.75" customHeight="1">
      <c r="B184" s="193" t="s">
        <v>428</v>
      </c>
      <c r="C184" s="145" t="s">
        <v>502</v>
      </c>
      <c r="D184" s="100">
        <v>43164</v>
      </c>
      <c r="E184" s="100">
        <f>E183</f>
        <v>40656.9</v>
      </c>
      <c r="F184" s="100"/>
      <c r="G184" s="100"/>
      <c r="H184" s="101" t="e">
        <f t="shared" si="21"/>
        <v>#DIV/0!</v>
      </c>
      <c r="I184" s="102">
        <f>G184/D184*100</f>
        <v>0</v>
      </c>
      <c r="J184" s="132">
        <f aca="true" t="shared" si="22" ref="J184:J196">G184/E184*100</f>
        <v>0</v>
      </c>
      <c r="K184" s="69"/>
    </row>
    <row r="185" spans="2:11" s="3" customFormat="1" ht="30.75" customHeight="1" hidden="1">
      <c r="B185" s="193" t="s">
        <v>67</v>
      </c>
      <c r="C185" s="145" t="s">
        <v>44</v>
      </c>
      <c r="D185" s="100">
        <v>0</v>
      </c>
      <c r="E185" s="100">
        <v>0</v>
      </c>
      <c r="F185" s="103"/>
      <c r="G185" s="103"/>
      <c r="H185" s="101"/>
      <c r="I185" s="102"/>
      <c r="J185" s="132" t="e">
        <f t="shared" si="22"/>
        <v>#DIV/0!</v>
      </c>
      <c r="K185" s="69"/>
    </row>
    <row r="186" spans="2:11" s="3" customFormat="1" ht="30.75" customHeight="1" hidden="1">
      <c r="B186" s="193" t="s">
        <v>68</v>
      </c>
      <c r="C186" s="210" t="s">
        <v>119</v>
      </c>
      <c r="D186" s="100">
        <v>0</v>
      </c>
      <c r="E186" s="100">
        <v>0</v>
      </c>
      <c r="F186" s="103"/>
      <c r="G186" s="103"/>
      <c r="H186" s="101"/>
      <c r="I186" s="102"/>
      <c r="J186" s="132" t="e">
        <f t="shared" si="22"/>
        <v>#DIV/0!</v>
      </c>
      <c r="K186" s="69"/>
    </row>
    <row r="187" spans="2:11" s="3" customFormat="1" ht="30.75" customHeight="1" hidden="1">
      <c r="B187" s="193" t="s">
        <v>69</v>
      </c>
      <c r="C187" s="210" t="s">
        <v>121</v>
      </c>
      <c r="D187" s="100">
        <v>0</v>
      </c>
      <c r="E187" s="100">
        <v>0</v>
      </c>
      <c r="F187" s="103"/>
      <c r="G187" s="103"/>
      <c r="H187" s="101"/>
      <c r="I187" s="102"/>
      <c r="J187" s="132" t="e">
        <f t="shared" si="22"/>
        <v>#DIV/0!</v>
      </c>
      <c r="K187" s="69"/>
    </row>
    <row r="188" spans="2:11" s="3" customFormat="1" ht="30.75" customHeight="1" hidden="1">
      <c r="B188" s="193" t="s">
        <v>70</v>
      </c>
      <c r="C188" s="210" t="s">
        <v>120</v>
      </c>
      <c r="D188" s="100">
        <v>0</v>
      </c>
      <c r="E188" s="100">
        <v>0</v>
      </c>
      <c r="F188" s="103"/>
      <c r="G188" s="103"/>
      <c r="H188" s="101"/>
      <c r="I188" s="102"/>
      <c r="J188" s="132" t="e">
        <f t="shared" si="22"/>
        <v>#DIV/0!</v>
      </c>
      <c r="K188" s="69"/>
    </row>
    <row r="189" spans="2:11" s="3" customFormat="1" ht="30.75" customHeight="1" hidden="1">
      <c r="B189" s="193" t="s">
        <v>71</v>
      </c>
      <c r="C189" s="210" t="s">
        <v>45</v>
      </c>
      <c r="D189" s="100">
        <v>0</v>
      </c>
      <c r="E189" s="100">
        <v>0</v>
      </c>
      <c r="F189" s="103"/>
      <c r="G189" s="103"/>
      <c r="H189" s="101"/>
      <c r="I189" s="102"/>
      <c r="J189" s="132" t="e">
        <f t="shared" si="22"/>
        <v>#DIV/0!</v>
      </c>
      <c r="K189" s="69"/>
    </row>
    <row r="190" spans="2:11" s="3" customFormat="1" ht="0.75" customHeight="1">
      <c r="B190" s="201"/>
      <c r="C190" s="223"/>
      <c r="D190" s="225"/>
      <c r="E190" s="225"/>
      <c r="F190" s="226"/>
      <c r="G190" s="226"/>
      <c r="H190" s="227"/>
      <c r="I190" s="228"/>
      <c r="J190" s="132"/>
      <c r="K190" s="69"/>
    </row>
    <row r="191" spans="2:11" s="3" customFormat="1" ht="33.75" customHeight="1" hidden="1">
      <c r="B191" s="193" t="s">
        <v>429</v>
      </c>
      <c r="C191" s="210" t="s">
        <v>122</v>
      </c>
      <c r="D191" s="100">
        <f>D193+D195+D196</f>
        <v>0</v>
      </c>
      <c r="E191" s="100">
        <v>40656.9</v>
      </c>
      <c r="F191" s="100"/>
      <c r="G191" s="100"/>
      <c r="H191" s="101"/>
      <c r="I191" s="102"/>
      <c r="J191" s="132">
        <f t="shared" si="22"/>
        <v>0</v>
      </c>
      <c r="K191" s="69"/>
    </row>
    <row r="192" spans="2:11" s="3" customFormat="1" ht="25.5" hidden="1">
      <c r="B192" s="193" t="s">
        <v>181</v>
      </c>
      <c r="C192" s="210" t="s">
        <v>123</v>
      </c>
      <c r="D192" s="100">
        <v>0</v>
      </c>
      <c r="E192" s="100">
        <v>0</v>
      </c>
      <c r="F192" s="103"/>
      <c r="G192" s="103"/>
      <c r="H192" s="101"/>
      <c r="I192" s="102"/>
      <c r="J192" s="132" t="e">
        <f t="shared" si="22"/>
        <v>#DIV/0!</v>
      </c>
      <c r="K192" s="69"/>
    </row>
    <row r="193" spans="2:11" s="3" customFormat="1" ht="27" customHeight="1" hidden="1">
      <c r="B193" s="193" t="s">
        <v>430</v>
      </c>
      <c r="C193" s="210" t="s">
        <v>123</v>
      </c>
      <c r="D193" s="100"/>
      <c r="E193" s="100">
        <v>14908.5</v>
      </c>
      <c r="F193" s="103"/>
      <c r="G193" s="103"/>
      <c r="H193" s="101"/>
      <c r="I193" s="102"/>
      <c r="J193" s="132">
        <f t="shared" si="22"/>
        <v>0</v>
      </c>
      <c r="K193" s="69"/>
    </row>
    <row r="194" spans="2:11" s="3" customFormat="1" ht="31.5" customHeight="1" hidden="1">
      <c r="B194" s="193" t="s">
        <v>72</v>
      </c>
      <c r="C194" s="210" t="s">
        <v>124</v>
      </c>
      <c r="D194" s="100"/>
      <c r="E194" s="100">
        <v>0</v>
      </c>
      <c r="F194" s="103">
        <v>0</v>
      </c>
      <c r="G194" s="103">
        <v>0</v>
      </c>
      <c r="H194" s="101"/>
      <c r="I194" s="102"/>
      <c r="J194" s="132" t="e">
        <f t="shared" si="22"/>
        <v>#DIV/0!</v>
      </c>
      <c r="K194" s="69"/>
    </row>
    <row r="195" spans="2:11" s="3" customFormat="1" ht="27" customHeight="1" hidden="1">
      <c r="B195" s="193" t="s">
        <v>431</v>
      </c>
      <c r="C195" s="210" t="s">
        <v>125</v>
      </c>
      <c r="D195" s="100"/>
      <c r="E195" s="100">
        <v>16275.7</v>
      </c>
      <c r="F195" s="103"/>
      <c r="G195" s="103"/>
      <c r="H195" s="101"/>
      <c r="I195" s="102"/>
      <c r="J195" s="132">
        <f t="shared" si="22"/>
        <v>0</v>
      </c>
      <c r="K195" s="69"/>
    </row>
    <row r="196" spans="2:11" s="61" customFormat="1" ht="26.25" customHeight="1" hidden="1">
      <c r="B196" s="193" t="s">
        <v>432</v>
      </c>
      <c r="C196" s="210" t="s">
        <v>289</v>
      </c>
      <c r="D196" s="100"/>
      <c r="E196" s="100">
        <v>9472.7</v>
      </c>
      <c r="F196" s="103"/>
      <c r="G196" s="103"/>
      <c r="H196" s="101"/>
      <c r="I196" s="102"/>
      <c r="J196" s="132">
        <f t="shared" si="22"/>
        <v>0</v>
      </c>
      <c r="K196" s="69"/>
    </row>
    <row r="197" spans="2:11" s="61" customFormat="1" ht="26.25" customHeight="1" hidden="1">
      <c r="B197" s="202" t="s">
        <v>428</v>
      </c>
      <c r="C197" s="224" t="s">
        <v>123</v>
      </c>
      <c r="D197" s="100"/>
      <c r="E197" s="100"/>
      <c r="F197" s="103"/>
      <c r="G197" s="103"/>
      <c r="H197" s="101"/>
      <c r="I197" s="102"/>
      <c r="J197" s="132"/>
      <c r="K197" s="69"/>
    </row>
    <row r="198" spans="2:11" s="3" customFormat="1" ht="39.75" customHeight="1" hidden="1">
      <c r="B198" s="193"/>
      <c r="C198" s="210"/>
      <c r="D198" s="100"/>
      <c r="E198" s="100"/>
      <c r="F198" s="100"/>
      <c r="G198" s="100"/>
      <c r="H198" s="101"/>
      <c r="I198" s="102"/>
      <c r="J198" s="89" t="e">
        <f>G198/E198*100</f>
        <v>#DIV/0!</v>
      </c>
      <c r="K198" s="69"/>
    </row>
    <row r="199" spans="2:11" s="3" customFormat="1" ht="33" customHeight="1" hidden="1">
      <c r="B199" s="193"/>
      <c r="C199" s="210" t="s">
        <v>126</v>
      </c>
      <c r="D199" s="100"/>
      <c r="E199" s="100"/>
      <c r="F199" s="101"/>
      <c r="G199" s="101"/>
      <c r="H199" s="101" t="e">
        <f>G199/F199*100</f>
        <v>#DIV/0!</v>
      </c>
      <c r="I199" s="102" t="e">
        <f aca="true" t="shared" si="23" ref="I199:I210">G199/D199*100</f>
        <v>#DIV/0!</v>
      </c>
      <c r="J199" s="89"/>
      <c r="K199" s="69"/>
    </row>
    <row r="200" spans="2:11" s="3" customFormat="1" ht="31.5" customHeight="1" hidden="1">
      <c r="B200" s="193" t="s">
        <v>73</v>
      </c>
      <c r="C200" s="210" t="s">
        <v>46</v>
      </c>
      <c r="D200" s="100">
        <v>0</v>
      </c>
      <c r="E200" s="100">
        <v>0</v>
      </c>
      <c r="F200" s="103">
        <v>0</v>
      </c>
      <c r="G200" s="103">
        <v>0</v>
      </c>
      <c r="H200" s="101" t="e">
        <f>G200/F200*100</f>
        <v>#DIV/0!</v>
      </c>
      <c r="I200" s="102" t="e">
        <f t="shared" si="23"/>
        <v>#DIV/0!</v>
      </c>
      <c r="J200" s="89" t="e">
        <f>G200/E200*100</f>
        <v>#DIV/0!</v>
      </c>
      <c r="K200" s="69"/>
    </row>
    <row r="201" spans="2:11" s="3" customFormat="1" ht="31.5" customHeight="1">
      <c r="B201" s="193" t="s">
        <v>566</v>
      </c>
      <c r="C201" s="210" t="s">
        <v>540</v>
      </c>
      <c r="D201" s="100">
        <v>578.8</v>
      </c>
      <c r="E201" s="100"/>
      <c r="F201" s="100">
        <v>578.8</v>
      </c>
      <c r="G201" s="100">
        <v>578.8</v>
      </c>
      <c r="H201" s="101">
        <f>G201/F201*100</f>
        <v>100</v>
      </c>
      <c r="I201" s="102">
        <f t="shared" si="23"/>
        <v>100</v>
      </c>
      <c r="J201" s="89"/>
      <c r="K201" s="69"/>
    </row>
    <row r="202" spans="2:11" s="3" customFormat="1" ht="24" customHeight="1">
      <c r="B202" s="193" t="s">
        <v>428</v>
      </c>
      <c r="C202" s="210" t="s">
        <v>542</v>
      </c>
      <c r="D202" s="100">
        <v>5718.7</v>
      </c>
      <c r="E202" s="100"/>
      <c r="F202" s="103"/>
      <c r="G202" s="103"/>
      <c r="H202" s="101"/>
      <c r="I202" s="104"/>
      <c r="J202" s="89"/>
      <c r="K202" s="69"/>
    </row>
    <row r="203" spans="2:11" s="3" customFormat="1" ht="41.25" customHeight="1">
      <c r="B203" s="193" t="s">
        <v>390</v>
      </c>
      <c r="C203" s="186" t="s">
        <v>538</v>
      </c>
      <c r="D203" s="226">
        <v>12720</v>
      </c>
      <c r="E203" s="100"/>
      <c r="F203" s="103"/>
      <c r="G203" s="103"/>
      <c r="H203" s="101" t="e">
        <f>G203/F203*100</f>
        <v>#DIV/0!</v>
      </c>
      <c r="I203" s="104"/>
      <c r="J203" s="89"/>
      <c r="K203" s="69"/>
    </row>
    <row r="204" spans="2:11" s="3" customFormat="1" ht="31.5" customHeight="1">
      <c r="B204" s="193" t="s">
        <v>430</v>
      </c>
      <c r="C204" s="210" t="s">
        <v>539</v>
      </c>
      <c r="D204" s="226">
        <v>42831.7</v>
      </c>
      <c r="E204" s="100"/>
      <c r="F204" s="103">
        <v>42831.7</v>
      </c>
      <c r="G204" s="103">
        <v>42831.7</v>
      </c>
      <c r="H204" s="101">
        <f>G204/F204*100</f>
        <v>100</v>
      </c>
      <c r="I204" s="102">
        <f>G204/D204*100</f>
        <v>100</v>
      </c>
      <c r="J204" s="89"/>
      <c r="K204" s="69"/>
    </row>
    <row r="205" spans="2:11" s="3" customFormat="1" ht="0.75" customHeight="1">
      <c r="B205" s="193"/>
      <c r="C205" s="210"/>
      <c r="D205" s="226"/>
      <c r="E205" s="100"/>
      <c r="F205" s="103"/>
      <c r="G205" s="103"/>
      <c r="H205" s="101"/>
      <c r="I205" s="104"/>
      <c r="J205" s="89"/>
      <c r="K205" s="69"/>
    </row>
    <row r="206" spans="2:11" s="3" customFormat="1" ht="30.75" customHeight="1">
      <c r="B206" s="193" t="s">
        <v>389</v>
      </c>
      <c r="C206" s="210" t="s">
        <v>541</v>
      </c>
      <c r="D206" s="226">
        <v>19401</v>
      </c>
      <c r="E206" s="100">
        <v>35312</v>
      </c>
      <c r="F206" s="103">
        <v>2910.2</v>
      </c>
      <c r="G206" s="103">
        <v>19401</v>
      </c>
      <c r="H206" s="101">
        <f>G206/F206*100</f>
        <v>666.6552127001581</v>
      </c>
      <c r="I206" s="102">
        <f>G206/D206*100</f>
        <v>100</v>
      </c>
      <c r="J206" s="89">
        <f>G206/E206*100</f>
        <v>54.94166289080199</v>
      </c>
      <c r="K206" s="69"/>
    </row>
    <row r="207" spans="2:11" s="3" customFormat="1" ht="30.75" customHeight="1" hidden="1">
      <c r="B207" s="193" t="s">
        <v>74</v>
      </c>
      <c r="C207" s="210" t="s">
        <v>20</v>
      </c>
      <c r="D207" s="226"/>
      <c r="E207" s="100">
        <v>0</v>
      </c>
      <c r="F207" s="103"/>
      <c r="G207" s="103"/>
      <c r="H207" s="101" t="e">
        <f>G207/F207*100</f>
        <v>#DIV/0!</v>
      </c>
      <c r="I207" s="104" t="e">
        <f t="shared" si="23"/>
        <v>#DIV/0!</v>
      </c>
      <c r="J207" s="89"/>
      <c r="K207" s="69"/>
    </row>
    <row r="208" spans="2:11" s="3" customFormat="1" ht="30.75" customHeight="1" hidden="1">
      <c r="B208" s="193" t="s">
        <v>75</v>
      </c>
      <c r="C208" s="210" t="s">
        <v>47</v>
      </c>
      <c r="D208" s="226"/>
      <c r="E208" s="100">
        <v>0</v>
      </c>
      <c r="F208" s="103">
        <v>0</v>
      </c>
      <c r="G208" s="103">
        <v>0</v>
      </c>
      <c r="H208" s="101" t="e">
        <f>G208/F208*100</f>
        <v>#DIV/0!</v>
      </c>
      <c r="I208" s="104" t="e">
        <f t="shared" si="23"/>
        <v>#DIV/0!</v>
      </c>
      <c r="J208" s="89"/>
      <c r="K208" s="69"/>
    </row>
    <row r="209" spans="2:11" s="3" customFormat="1" ht="30.75" customHeight="1" hidden="1">
      <c r="B209" s="193" t="s">
        <v>290</v>
      </c>
      <c r="C209" s="210" t="s">
        <v>291</v>
      </c>
      <c r="D209" s="226"/>
      <c r="E209" s="100">
        <v>0</v>
      </c>
      <c r="F209" s="103">
        <v>0</v>
      </c>
      <c r="G209" s="103">
        <v>0</v>
      </c>
      <c r="H209" s="101" t="e">
        <f>G209/F209*100</f>
        <v>#DIV/0!</v>
      </c>
      <c r="I209" s="104" t="e">
        <f t="shared" si="23"/>
        <v>#DIV/0!</v>
      </c>
      <c r="J209" s="89"/>
      <c r="K209" s="69"/>
    </row>
    <row r="210" spans="2:11" s="3" customFormat="1" ht="30.75" customHeight="1" hidden="1">
      <c r="B210" s="193" t="s">
        <v>292</v>
      </c>
      <c r="C210" s="210" t="s">
        <v>293</v>
      </c>
      <c r="D210" s="226"/>
      <c r="E210" s="100"/>
      <c r="F210" s="103"/>
      <c r="G210" s="103"/>
      <c r="H210" s="101" t="e">
        <f>G210/F210*100</f>
        <v>#DIV/0!</v>
      </c>
      <c r="I210" s="104" t="e">
        <f t="shared" si="23"/>
        <v>#DIV/0!</v>
      </c>
      <c r="J210" s="89"/>
      <c r="K210" s="69"/>
    </row>
    <row r="211" spans="2:11" s="3" customFormat="1" ht="0.75" customHeight="1" hidden="1">
      <c r="B211" s="202" t="s">
        <v>433</v>
      </c>
      <c r="C211" s="222" t="s">
        <v>357</v>
      </c>
      <c r="D211" s="226"/>
      <c r="E211" s="100">
        <f>SUM(E212:E213)</f>
        <v>0</v>
      </c>
      <c r="F211" s="100">
        <f>SUM(F212:F213)</f>
        <v>0</v>
      </c>
      <c r="G211" s="100">
        <f>SUM(G212:G213)</f>
        <v>0</v>
      </c>
      <c r="H211" s="101"/>
      <c r="I211" s="104"/>
      <c r="J211" s="89"/>
      <c r="K211" s="69"/>
    </row>
    <row r="212" spans="2:11" s="3" customFormat="1" ht="30.75" customHeight="1" hidden="1">
      <c r="B212" s="202" t="s">
        <v>434</v>
      </c>
      <c r="C212" s="222" t="s">
        <v>358</v>
      </c>
      <c r="D212" s="226"/>
      <c r="E212" s="100"/>
      <c r="F212" s="103">
        <v>0</v>
      </c>
      <c r="G212" s="103">
        <v>0</v>
      </c>
      <c r="H212" s="101"/>
      <c r="I212" s="104"/>
      <c r="J212" s="89"/>
      <c r="K212" s="69"/>
    </row>
    <row r="213" spans="2:11" s="3" customFormat="1" ht="30.75" customHeight="1" hidden="1">
      <c r="B213" s="202" t="s">
        <v>435</v>
      </c>
      <c r="C213" s="222" t="s">
        <v>359</v>
      </c>
      <c r="D213" s="226"/>
      <c r="E213" s="100"/>
      <c r="F213" s="103">
        <v>0</v>
      </c>
      <c r="G213" s="103">
        <v>0</v>
      </c>
      <c r="H213" s="101"/>
      <c r="I213" s="104"/>
      <c r="J213" s="89"/>
      <c r="K213" s="69"/>
    </row>
    <row r="214" spans="2:11" s="3" customFormat="1" ht="30.75" customHeight="1" hidden="1">
      <c r="B214" s="193"/>
      <c r="C214" s="145"/>
      <c r="D214" s="216"/>
      <c r="E214" s="100"/>
      <c r="F214" s="103"/>
      <c r="G214" s="103"/>
      <c r="H214" s="101"/>
      <c r="I214" s="102"/>
      <c r="J214" s="89"/>
      <c r="K214" s="69"/>
    </row>
    <row r="215" spans="2:11" s="3" customFormat="1" ht="51" hidden="1">
      <c r="B215" s="193" t="s">
        <v>436</v>
      </c>
      <c r="C215" s="145" t="s">
        <v>334</v>
      </c>
      <c r="D215" s="216"/>
      <c r="E215" s="103">
        <f>E216+E217</f>
        <v>3117.5</v>
      </c>
      <c r="F215" s="103">
        <f>F216+F217</f>
        <v>0</v>
      </c>
      <c r="G215" s="103">
        <f>G216+G217</f>
        <v>0</v>
      </c>
      <c r="H215" s="101"/>
      <c r="I215" s="102"/>
      <c r="J215" s="89">
        <f>G215/E215*100</f>
        <v>0</v>
      </c>
      <c r="K215" s="69"/>
    </row>
    <row r="216" spans="2:11" s="3" customFormat="1" ht="58.5" customHeight="1" hidden="1">
      <c r="B216" s="193" t="s">
        <v>437</v>
      </c>
      <c r="C216" s="145" t="s">
        <v>334</v>
      </c>
      <c r="D216" s="216"/>
      <c r="E216" s="103">
        <v>1088.8</v>
      </c>
      <c r="F216" s="103"/>
      <c r="G216" s="103"/>
      <c r="H216" s="101"/>
      <c r="I216" s="102"/>
      <c r="J216" s="89">
        <f>G216/E216*100</f>
        <v>0</v>
      </c>
      <c r="K216" s="69"/>
    </row>
    <row r="217" spans="2:11" s="3" customFormat="1" ht="58.5" customHeight="1" hidden="1">
      <c r="B217" s="193" t="s">
        <v>438</v>
      </c>
      <c r="C217" s="145" t="s">
        <v>334</v>
      </c>
      <c r="D217" s="216"/>
      <c r="E217" s="103">
        <v>2028.7</v>
      </c>
      <c r="F217" s="103"/>
      <c r="G217" s="103"/>
      <c r="H217" s="101"/>
      <c r="I217" s="102"/>
      <c r="J217" s="89">
        <f>G217/E217*100</f>
        <v>0</v>
      </c>
      <c r="K217" s="69"/>
    </row>
    <row r="218" spans="2:11" s="3" customFormat="1" ht="25.5" hidden="1">
      <c r="B218" s="193" t="s">
        <v>265</v>
      </c>
      <c r="C218" s="145" t="s">
        <v>266</v>
      </c>
      <c r="D218" s="216"/>
      <c r="E218" s="100"/>
      <c r="F218" s="103"/>
      <c r="G218" s="103"/>
      <c r="H218" s="101" t="e">
        <f aca="true" t="shared" si="24" ref="H218:H276">G218/F218*100</f>
        <v>#DIV/0!</v>
      </c>
      <c r="I218" s="102"/>
      <c r="J218" s="89"/>
      <c r="K218" s="69"/>
    </row>
    <row r="219" spans="2:11" s="3" customFormat="1" ht="32.25" customHeight="1">
      <c r="B219" s="232" t="s">
        <v>559</v>
      </c>
      <c r="C219" s="145" t="s">
        <v>543</v>
      </c>
      <c r="D219" s="216">
        <v>4911</v>
      </c>
      <c r="E219" s="100"/>
      <c r="F219" s="103">
        <v>4911</v>
      </c>
      <c r="G219" s="103">
        <v>4911</v>
      </c>
      <c r="H219" s="101">
        <f t="shared" si="24"/>
        <v>100</v>
      </c>
      <c r="I219" s="102">
        <f>G219/D219*100</f>
        <v>100</v>
      </c>
      <c r="J219" s="89"/>
      <c r="K219" s="69"/>
    </row>
    <row r="220" spans="2:11" s="3" customFormat="1" ht="21" customHeight="1">
      <c r="B220" s="232" t="s">
        <v>513</v>
      </c>
      <c r="C220" s="204" t="s">
        <v>48</v>
      </c>
      <c r="D220" s="106">
        <f>D221+D222+D225+D226+D230+D231+D232+D233+D234+D235</f>
        <v>406134.7</v>
      </c>
      <c r="E220" s="106" t="e">
        <f>#REF!+E223+E226+E227+E228+E229+E232+E233</f>
        <v>#REF!</v>
      </c>
      <c r="F220" s="106" t="e">
        <f>F221+F222+#REF!+F225+F226+F230+F231+F232+F233+F234+F235+F224</f>
        <v>#REF!</v>
      </c>
      <c r="G220" s="106">
        <f>G221+G222+G225+G226+G230+G231+G232+G233+G234+G235</f>
        <v>376543.6</v>
      </c>
      <c r="H220" s="101" t="e">
        <f t="shared" si="24"/>
        <v>#REF!</v>
      </c>
      <c r="I220" s="218">
        <f>G220/D220*100</f>
        <v>92.71396903539637</v>
      </c>
      <c r="J220" s="89" t="e">
        <f>G220/E220*100</f>
        <v>#REF!</v>
      </c>
      <c r="K220" s="69"/>
    </row>
    <row r="221" spans="2:11" s="3" customFormat="1" ht="29.25" customHeight="1">
      <c r="B221" s="198" t="s">
        <v>493</v>
      </c>
      <c r="C221" s="145" t="s">
        <v>486</v>
      </c>
      <c r="D221" s="100">
        <v>251473.8</v>
      </c>
      <c r="E221" s="100"/>
      <c r="F221" s="100">
        <v>27163.8</v>
      </c>
      <c r="G221" s="100">
        <v>251473.8</v>
      </c>
      <c r="H221" s="101">
        <f t="shared" si="24"/>
        <v>925.7681178627438</v>
      </c>
      <c r="I221" s="102">
        <f>G221/D221*100</f>
        <v>100</v>
      </c>
      <c r="J221" s="89"/>
      <c r="K221" s="69"/>
    </row>
    <row r="222" spans="2:11" s="3" customFormat="1" ht="30.75" customHeight="1">
      <c r="B222" s="202" t="s">
        <v>499</v>
      </c>
      <c r="C222" s="145" t="s">
        <v>500</v>
      </c>
      <c r="D222" s="100">
        <v>60</v>
      </c>
      <c r="E222" s="100"/>
      <c r="F222" s="100">
        <v>60</v>
      </c>
      <c r="G222" s="100">
        <v>60</v>
      </c>
      <c r="H222" s="101">
        <f t="shared" si="24"/>
        <v>100</v>
      </c>
      <c r="I222" s="102">
        <f>G222/D222*100</f>
        <v>100</v>
      </c>
      <c r="J222" s="89"/>
      <c r="K222" s="69"/>
    </row>
    <row r="223" spans="2:11" s="3" customFormat="1" ht="25.5" hidden="1">
      <c r="B223" s="198" t="s">
        <v>294</v>
      </c>
      <c r="C223" s="145" t="s">
        <v>296</v>
      </c>
      <c r="D223" s="100"/>
      <c r="E223" s="100">
        <v>0</v>
      </c>
      <c r="F223" s="103"/>
      <c r="G223" s="103"/>
      <c r="H223" s="101" t="e">
        <f t="shared" si="24"/>
        <v>#DIV/0!</v>
      </c>
      <c r="I223" s="102"/>
      <c r="J223" s="89"/>
      <c r="K223" s="69"/>
    </row>
    <row r="224" spans="2:11" s="3" customFormat="1" ht="15.75" hidden="1">
      <c r="B224" s="198"/>
      <c r="C224" s="210"/>
      <c r="D224" s="100"/>
      <c r="E224" s="100"/>
      <c r="F224" s="103"/>
      <c r="G224" s="103"/>
      <c r="H224" s="101" t="e">
        <f t="shared" si="24"/>
        <v>#DIV/0!</v>
      </c>
      <c r="I224" s="104"/>
      <c r="J224" s="89"/>
      <c r="K224" s="69"/>
    </row>
    <row r="225" spans="2:11" s="3" customFormat="1" ht="38.25">
      <c r="B225" s="198" t="s">
        <v>391</v>
      </c>
      <c r="C225" s="145" t="s">
        <v>392</v>
      </c>
      <c r="D225" s="100">
        <v>130866.1</v>
      </c>
      <c r="E225" s="100"/>
      <c r="F225" s="103">
        <v>103245</v>
      </c>
      <c r="G225" s="103">
        <v>103245</v>
      </c>
      <c r="H225" s="101">
        <f t="shared" si="24"/>
        <v>100</v>
      </c>
      <c r="I225" s="102">
        <f>G225/D225*100</f>
        <v>78.89361721637613</v>
      </c>
      <c r="J225" s="89"/>
      <c r="K225" s="69"/>
    </row>
    <row r="226" spans="2:11" s="3" customFormat="1" ht="18.75" customHeight="1">
      <c r="B226" s="198" t="s">
        <v>397</v>
      </c>
      <c r="C226" s="145" t="s">
        <v>297</v>
      </c>
      <c r="D226" s="100">
        <v>1830</v>
      </c>
      <c r="E226" s="100">
        <v>853</v>
      </c>
      <c r="F226" s="103">
        <v>1223.4</v>
      </c>
      <c r="G226" s="216">
        <v>1229.4</v>
      </c>
      <c r="H226" s="101">
        <f t="shared" si="24"/>
        <v>100.49043648847473</v>
      </c>
      <c r="I226" s="102">
        <f>G226/D226*100</f>
        <v>67.18032786885246</v>
      </c>
      <c r="J226" s="89">
        <f>G226/E226*100</f>
        <v>144.126611957796</v>
      </c>
      <c r="K226" s="69"/>
    </row>
    <row r="227" spans="2:11" s="3" customFormat="1" ht="63.75" hidden="1">
      <c r="B227" s="198" t="s">
        <v>295</v>
      </c>
      <c r="C227" s="145" t="s">
        <v>298</v>
      </c>
      <c r="D227" s="100"/>
      <c r="E227" s="100">
        <v>0</v>
      </c>
      <c r="F227" s="103"/>
      <c r="G227" s="216"/>
      <c r="H227" s="101" t="e">
        <f t="shared" si="24"/>
        <v>#DIV/0!</v>
      </c>
      <c r="I227" s="102"/>
      <c r="J227" s="102"/>
      <c r="K227" s="69"/>
    </row>
    <row r="228" spans="2:11" s="3" customFormat="1" ht="25.5" hidden="1">
      <c r="B228" s="198" t="s">
        <v>319</v>
      </c>
      <c r="C228" s="145" t="s">
        <v>321</v>
      </c>
      <c r="D228" s="100"/>
      <c r="E228" s="100">
        <v>0</v>
      </c>
      <c r="F228" s="103"/>
      <c r="G228" s="216"/>
      <c r="H228" s="101" t="e">
        <f t="shared" si="24"/>
        <v>#DIV/0!</v>
      </c>
      <c r="I228" s="102"/>
      <c r="J228" s="102"/>
      <c r="K228" s="69"/>
    </row>
    <row r="229" spans="2:11" s="3" customFormat="1" ht="25.5" hidden="1">
      <c r="B229" s="198" t="s">
        <v>320</v>
      </c>
      <c r="C229" s="145" t="s">
        <v>322</v>
      </c>
      <c r="D229" s="100"/>
      <c r="E229" s="100">
        <v>0</v>
      </c>
      <c r="F229" s="103"/>
      <c r="G229" s="216"/>
      <c r="H229" s="101" t="e">
        <f t="shared" si="24"/>
        <v>#DIV/0!</v>
      </c>
      <c r="I229" s="102"/>
      <c r="J229" s="102"/>
      <c r="K229" s="69"/>
    </row>
    <row r="230" spans="2:16" s="3" customFormat="1" ht="25.5">
      <c r="B230" s="198" t="s">
        <v>393</v>
      </c>
      <c r="C230" s="145" t="s">
        <v>396</v>
      </c>
      <c r="D230" s="100">
        <v>2304</v>
      </c>
      <c r="E230" s="100"/>
      <c r="F230" s="103">
        <v>2304</v>
      </c>
      <c r="G230" s="216">
        <v>2304</v>
      </c>
      <c r="H230" s="101">
        <f>G230/F230*100</f>
        <v>100</v>
      </c>
      <c r="I230" s="102">
        <f aca="true" t="shared" si="25" ref="I230:I235">G230/D230*100</f>
        <v>100</v>
      </c>
      <c r="J230" s="157"/>
      <c r="K230" s="92"/>
      <c r="L230" s="92"/>
      <c r="M230" s="93"/>
      <c r="N230" s="71"/>
      <c r="O230" s="95"/>
      <c r="P230" s="94"/>
    </row>
    <row r="231" spans="2:11" s="3" customFormat="1" ht="25.5">
      <c r="B231" s="198" t="s">
        <v>395</v>
      </c>
      <c r="C231" s="145" t="s">
        <v>394</v>
      </c>
      <c r="D231" s="100">
        <v>14374.5</v>
      </c>
      <c r="E231" s="100"/>
      <c r="F231" s="103">
        <v>14374.5</v>
      </c>
      <c r="G231" s="216">
        <v>14374.5</v>
      </c>
      <c r="H231" s="101">
        <f>G231/F231*100</f>
        <v>100</v>
      </c>
      <c r="I231" s="102">
        <f t="shared" si="25"/>
        <v>100</v>
      </c>
      <c r="J231" s="102"/>
      <c r="K231" s="69"/>
    </row>
    <row r="232" spans="2:11" s="3" customFormat="1" ht="19.5" customHeight="1">
      <c r="B232" s="198" t="s">
        <v>387</v>
      </c>
      <c r="C232" s="145" t="s">
        <v>388</v>
      </c>
      <c r="D232" s="100">
        <v>957</v>
      </c>
      <c r="E232" s="100"/>
      <c r="F232" s="103"/>
      <c r="G232" s="216"/>
      <c r="H232" s="101" t="e">
        <f t="shared" si="24"/>
        <v>#DIV/0!</v>
      </c>
      <c r="I232" s="102">
        <f t="shared" si="25"/>
        <v>0</v>
      </c>
      <c r="J232" s="89" t="e">
        <f>G232/E232*100</f>
        <v>#DIV/0!</v>
      </c>
      <c r="K232" s="69"/>
    </row>
    <row r="233" spans="2:11" s="3" customFormat="1" ht="26.25" customHeight="1">
      <c r="B233" s="198" t="s">
        <v>440</v>
      </c>
      <c r="C233" s="145" t="s">
        <v>336</v>
      </c>
      <c r="D233" s="100">
        <v>2729.3</v>
      </c>
      <c r="E233" s="100">
        <v>2402.4</v>
      </c>
      <c r="F233" s="103">
        <v>2729.3</v>
      </c>
      <c r="G233" s="216">
        <v>2729.3</v>
      </c>
      <c r="H233" s="101">
        <f t="shared" si="24"/>
        <v>100</v>
      </c>
      <c r="I233" s="102">
        <f t="shared" si="25"/>
        <v>100</v>
      </c>
      <c r="J233" s="89">
        <f>G233/E233*100</f>
        <v>113.60722610722611</v>
      </c>
      <c r="K233" s="69"/>
    </row>
    <row r="234" spans="2:11" s="3" customFormat="1" ht="39.75" customHeight="1">
      <c r="B234" s="198" t="s">
        <v>439</v>
      </c>
      <c r="C234" s="145" t="s">
        <v>398</v>
      </c>
      <c r="D234" s="100">
        <v>1500</v>
      </c>
      <c r="E234" s="100"/>
      <c r="F234" s="103"/>
      <c r="G234" s="216">
        <v>1087.6</v>
      </c>
      <c r="H234" s="101" t="e">
        <f t="shared" si="24"/>
        <v>#DIV/0!</v>
      </c>
      <c r="I234" s="102">
        <f t="shared" si="25"/>
        <v>72.50666666666666</v>
      </c>
      <c r="J234" s="89"/>
      <c r="K234" s="69"/>
    </row>
    <row r="235" spans="2:11" s="3" customFormat="1" ht="30" customHeight="1">
      <c r="B235" s="198" t="s">
        <v>514</v>
      </c>
      <c r="C235" s="145" t="s">
        <v>515</v>
      </c>
      <c r="D235" s="100">
        <v>40</v>
      </c>
      <c r="E235" s="100"/>
      <c r="F235" s="103">
        <v>40</v>
      </c>
      <c r="G235" s="216">
        <v>40</v>
      </c>
      <c r="H235" s="101">
        <f t="shared" si="24"/>
        <v>100</v>
      </c>
      <c r="I235" s="102">
        <f t="shared" si="25"/>
        <v>100</v>
      </c>
      <c r="J235" s="89"/>
      <c r="K235" s="69"/>
    </row>
    <row r="236" spans="2:11" s="3" customFormat="1" ht="15.75">
      <c r="B236" s="212" t="s">
        <v>441</v>
      </c>
      <c r="C236" s="213" t="s">
        <v>558</v>
      </c>
      <c r="D236" s="105">
        <f>D238++D242+++D243+D244+D248+D268+D275++D279+D282+D241+D272+D267+D274</f>
        <v>805023.4999999998</v>
      </c>
      <c r="E236" s="105" t="e">
        <f>#REF!+E238+E241+E242+E243+E244+E247+E248+E268+#REF!+E282+E269+E276+E278+E279</f>
        <v>#REF!</v>
      </c>
      <c r="F236" s="105" t="e">
        <f>#REF!+F238+F241+F242+F243+F244+F247+F248+F268+#REF!+F282+F269+F276+F278+F279+F277+F272</f>
        <v>#REF!</v>
      </c>
      <c r="G236" s="239">
        <f>G238+G241+G242+G243+G244+G248+G267+G268+G272+G274+G275+G279+G282</f>
        <v>663689.7999999999</v>
      </c>
      <c r="H236" s="125" t="e">
        <f t="shared" si="24"/>
        <v>#REF!</v>
      </c>
      <c r="I236" s="89">
        <f>G236/D236*100</f>
        <v>82.44353115157509</v>
      </c>
      <c r="J236" s="89" t="e">
        <f>G236/E236*100</f>
        <v>#REF!</v>
      </c>
      <c r="K236" s="69"/>
    </row>
    <row r="237" spans="2:11" s="3" customFormat="1" ht="33.75" customHeight="1" hidden="1">
      <c r="B237" s="193" t="s">
        <v>76</v>
      </c>
      <c r="C237" s="143" t="s">
        <v>49</v>
      </c>
      <c r="D237" s="154">
        <v>0</v>
      </c>
      <c r="E237" s="154">
        <v>0</v>
      </c>
      <c r="F237" s="131">
        <v>0</v>
      </c>
      <c r="G237" s="238">
        <v>0</v>
      </c>
      <c r="H237" s="125" t="e">
        <f t="shared" si="24"/>
        <v>#DIV/0!</v>
      </c>
      <c r="I237" s="89"/>
      <c r="J237" s="89"/>
      <c r="K237" s="69"/>
    </row>
    <row r="238" spans="2:11" s="3" customFormat="1" ht="29.25" customHeight="1">
      <c r="B238" s="193" t="s">
        <v>442</v>
      </c>
      <c r="C238" s="145" t="s">
        <v>87</v>
      </c>
      <c r="D238" s="106">
        <f>D239+D240</f>
        <v>3095.8</v>
      </c>
      <c r="E238" s="100">
        <f>E239+E240</f>
        <v>2436.4</v>
      </c>
      <c r="F238" s="100">
        <f>F239+F240</f>
        <v>2897</v>
      </c>
      <c r="G238" s="236">
        <f>SUM(G239+G240)</f>
        <v>2964</v>
      </c>
      <c r="H238" s="101">
        <f t="shared" si="24"/>
        <v>102.31273731446325</v>
      </c>
      <c r="I238" s="218">
        <f aca="true" t="shared" si="26" ref="I238:I252">G238/D238*100</f>
        <v>95.74261903223722</v>
      </c>
      <c r="J238" s="89">
        <f aca="true" t="shared" si="27" ref="J238:J252">G238/E238*100</f>
        <v>121.65490067312427</v>
      </c>
      <c r="K238" s="69"/>
    </row>
    <row r="239" spans="2:11" s="3" customFormat="1" ht="30.75" customHeight="1">
      <c r="B239" s="193" t="s">
        <v>443</v>
      </c>
      <c r="C239" s="145" t="s">
        <v>50</v>
      </c>
      <c r="D239" s="100">
        <v>2294</v>
      </c>
      <c r="E239" s="100">
        <v>1835</v>
      </c>
      <c r="F239" s="103">
        <v>2294</v>
      </c>
      <c r="G239" s="216">
        <v>2294</v>
      </c>
      <c r="H239" s="103">
        <f t="shared" si="24"/>
        <v>100</v>
      </c>
      <c r="I239" s="102">
        <f t="shared" si="26"/>
        <v>100</v>
      </c>
      <c r="J239" s="89">
        <f t="shared" si="27"/>
        <v>125.01362397820164</v>
      </c>
      <c r="K239" s="69"/>
    </row>
    <row r="240" spans="2:11" s="3" customFormat="1" ht="27.75" customHeight="1">
      <c r="B240" s="193" t="s">
        <v>444</v>
      </c>
      <c r="C240" s="145" t="s">
        <v>51</v>
      </c>
      <c r="D240" s="100">
        <v>801.8</v>
      </c>
      <c r="E240" s="100">
        <v>601.4</v>
      </c>
      <c r="F240" s="103">
        <v>603</v>
      </c>
      <c r="G240" s="216">
        <v>670</v>
      </c>
      <c r="H240" s="103">
        <f t="shared" si="24"/>
        <v>111.11111111111111</v>
      </c>
      <c r="I240" s="102">
        <f t="shared" si="26"/>
        <v>83.56198553255176</v>
      </c>
      <c r="J240" s="89">
        <f t="shared" si="27"/>
        <v>111.40671765879615</v>
      </c>
      <c r="K240" s="69"/>
    </row>
    <row r="241" spans="2:11" s="3" customFormat="1" ht="29.25" customHeight="1">
      <c r="B241" s="193" t="s">
        <v>445</v>
      </c>
      <c r="C241" s="145" t="s">
        <v>52</v>
      </c>
      <c r="D241" s="100">
        <v>2.2</v>
      </c>
      <c r="E241" s="100">
        <v>2.2</v>
      </c>
      <c r="F241" s="103">
        <v>2.2</v>
      </c>
      <c r="G241" s="216">
        <v>2.2</v>
      </c>
      <c r="H241" s="103">
        <f t="shared" si="24"/>
        <v>100</v>
      </c>
      <c r="I241" s="102"/>
      <c r="J241" s="89">
        <f t="shared" si="27"/>
        <v>100</v>
      </c>
      <c r="K241" s="69"/>
    </row>
    <row r="242" spans="2:11" s="3" customFormat="1" ht="30" customHeight="1">
      <c r="B242" s="193" t="s">
        <v>446</v>
      </c>
      <c r="C242" s="145" t="s">
        <v>560</v>
      </c>
      <c r="D242" s="226">
        <v>2631.8</v>
      </c>
      <c r="E242" s="100">
        <v>1635</v>
      </c>
      <c r="F242" s="103">
        <v>2529.8</v>
      </c>
      <c r="G242" s="216">
        <v>2631.8</v>
      </c>
      <c r="H242" s="103">
        <f t="shared" si="24"/>
        <v>104.03193928373784</v>
      </c>
      <c r="I242" s="102">
        <f t="shared" si="26"/>
        <v>100</v>
      </c>
      <c r="J242" s="89">
        <f t="shared" si="27"/>
        <v>160.96636085626912</v>
      </c>
      <c r="K242" s="69"/>
    </row>
    <row r="243" spans="2:11" s="3" customFormat="1" ht="46.5" customHeight="1">
      <c r="B243" s="193" t="s">
        <v>447</v>
      </c>
      <c r="C243" s="145" t="s">
        <v>53</v>
      </c>
      <c r="D243" s="100">
        <v>559.6</v>
      </c>
      <c r="E243" s="100">
        <v>390</v>
      </c>
      <c r="F243" s="103">
        <v>283.9</v>
      </c>
      <c r="G243" s="216">
        <v>283.9</v>
      </c>
      <c r="H243" s="103">
        <f t="shared" si="24"/>
        <v>100</v>
      </c>
      <c r="I243" s="102">
        <f t="shared" si="26"/>
        <v>50.7326661901358</v>
      </c>
      <c r="J243" s="132">
        <f>G243/E243*100</f>
        <v>72.79487179487178</v>
      </c>
      <c r="K243" s="69"/>
    </row>
    <row r="244" spans="2:11" s="3" customFormat="1" ht="39.75" customHeight="1">
      <c r="B244" s="193" t="s">
        <v>516</v>
      </c>
      <c r="C244" s="190" t="s">
        <v>100</v>
      </c>
      <c r="D244" s="106">
        <f>D245+D246</f>
        <v>8048.3</v>
      </c>
      <c r="E244" s="100">
        <f>E245+E246</f>
        <v>6311</v>
      </c>
      <c r="F244" s="100">
        <f>F245+F246</f>
        <v>6581.3</v>
      </c>
      <c r="G244" s="236">
        <f>G245+G246</f>
        <v>6937.3</v>
      </c>
      <c r="H244" s="103">
        <f t="shared" si="24"/>
        <v>105.40926564660478</v>
      </c>
      <c r="I244" s="102">
        <f t="shared" si="26"/>
        <v>86.1958426003007</v>
      </c>
      <c r="J244" s="89">
        <f t="shared" si="27"/>
        <v>109.92394232292821</v>
      </c>
      <c r="K244" s="69"/>
    </row>
    <row r="245" spans="2:11" s="3" customFormat="1" ht="28.5" customHeight="1">
      <c r="B245" s="193" t="s">
        <v>448</v>
      </c>
      <c r="C245" s="190" t="s">
        <v>101</v>
      </c>
      <c r="D245" s="103">
        <v>3772.3</v>
      </c>
      <c r="E245" s="100">
        <v>3173</v>
      </c>
      <c r="F245" s="103">
        <v>2914.3</v>
      </c>
      <c r="G245" s="216">
        <v>2914.3</v>
      </c>
      <c r="H245" s="103">
        <f t="shared" si="24"/>
        <v>100</v>
      </c>
      <c r="I245" s="102">
        <f t="shared" si="26"/>
        <v>77.25525541446862</v>
      </c>
      <c r="J245" s="89">
        <f t="shared" si="27"/>
        <v>91.8468326504885</v>
      </c>
      <c r="K245" s="69"/>
    </row>
    <row r="246" spans="2:11" s="3" customFormat="1" ht="30.75" customHeight="1">
      <c r="B246" s="193" t="s">
        <v>449</v>
      </c>
      <c r="C246" s="190" t="s">
        <v>102</v>
      </c>
      <c r="D246" s="103">
        <v>4276</v>
      </c>
      <c r="E246" s="100">
        <v>3138</v>
      </c>
      <c r="F246" s="103">
        <v>3667</v>
      </c>
      <c r="G246" s="216">
        <v>4023</v>
      </c>
      <c r="H246" s="103">
        <f t="shared" si="24"/>
        <v>109.70820834469595</v>
      </c>
      <c r="I246" s="102">
        <f t="shared" si="26"/>
        <v>94.08325537885874</v>
      </c>
      <c r="J246" s="89">
        <f t="shared" si="27"/>
        <v>128.20267686424472</v>
      </c>
      <c r="K246" s="69"/>
    </row>
    <row r="247" spans="2:11" s="3" customFormat="1" ht="33" customHeight="1" hidden="1">
      <c r="B247" s="193" t="s">
        <v>88</v>
      </c>
      <c r="C247" s="145" t="s">
        <v>103</v>
      </c>
      <c r="D247" s="103"/>
      <c r="E247" s="103">
        <v>0</v>
      </c>
      <c r="F247" s="103">
        <v>0</v>
      </c>
      <c r="G247" s="216">
        <v>0</v>
      </c>
      <c r="H247" s="103" t="e">
        <f t="shared" si="24"/>
        <v>#DIV/0!</v>
      </c>
      <c r="I247" s="102" t="e">
        <f t="shared" si="26"/>
        <v>#DIV/0!</v>
      </c>
      <c r="J247" s="132" t="e">
        <f t="shared" si="27"/>
        <v>#DIV/0!</v>
      </c>
      <c r="K247" s="69"/>
    </row>
    <row r="248" spans="2:11" s="3" customFormat="1" ht="33" customHeight="1">
      <c r="B248" s="196" t="s">
        <v>450</v>
      </c>
      <c r="C248" s="204" t="s">
        <v>54</v>
      </c>
      <c r="D248" s="101">
        <f>D249+D250+D251+D252+D253+D254+D255+D256+D257+D258+D259+D260+D261+D262+D263+D264+D265+D266</f>
        <v>726411.5999999999</v>
      </c>
      <c r="E248" s="101" t="e">
        <f>#REF!+E249+E250+E251+E252+E253+E254+E255+E256+E257+E258+E259+E261+E262+E260+E263+E264</f>
        <v>#REF!</v>
      </c>
      <c r="F248" s="101">
        <f>F249+F250+F251+F252+F253+F254+F255+F256+F257+F259+F260+F262+F263+F264+F265+F266</f>
        <v>517054.8000000001</v>
      </c>
      <c r="G248" s="237">
        <f>G249+G250+G251+G252+G253+G254+G255+G256+G257+G259+G260+G262+G263+G264+G265+G266+G261</f>
        <v>588195.7000000001</v>
      </c>
      <c r="H248" s="101">
        <f t="shared" si="24"/>
        <v>113.75887043307596</v>
      </c>
      <c r="I248" s="218">
        <f t="shared" si="26"/>
        <v>80.97278457557674</v>
      </c>
      <c r="J248" s="132" t="e">
        <f t="shared" si="27"/>
        <v>#REF!</v>
      </c>
      <c r="K248" s="69"/>
    </row>
    <row r="249" spans="2:11" s="3" customFormat="1" ht="31.5" customHeight="1">
      <c r="B249" s="193" t="s">
        <v>451</v>
      </c>
      <c r="C249" s="145" t="s">
        <v>55</v>
      </c>
      <c r="D249" s="103">
        <v>445937</v>
      </c>
      <c r="E249" s="100">
        <v>249129</v>
      </c>
      <c r="F249" s="103">
        <v>319591</v>
      </c>
      <c r="G249" s="216">
        <v>358047</v>
      </c>
      <c r="H249" s="103">
        <f t="shared" si="24"/>
        <v>112.0328795241418</v>
      </c>
      <c r="I249" s="102">
        <f t="shared" si="26"/>
        <v>80.29093795760389</v>
      </c>
      <c r="J249" s="89">
        <f t="shared" si="27"/>
        <v>143.71951880351145</v>
      </c>
      <c r="K249" s="69"/>
    </row>
    <row r="250" spans="2:11" s="3" customFormat="1" ht="38.25" customHeight="1">
      <c r="B250" s="193" t="s">
        <v>452</v>
      </c>
      <c r="C250" s="145" t="s">
        <v>399</v>
      </c>
      <c r="D250" s="103">
        <v>91230.4</v>
      </c>
      <c r="E250" s="100">
        <v>4033</v>
      </c>
      <c r="F250" s="103">
        <v>67088.8</v>
      </c>
      <c r="G250" s="216">
        <v>77524.2</v>
      </c>
      <c r="H250" s="103">
        <f t="shared" si="24"/>
        <v>115.55460822074623</v>
      </c>
      <c r="I250" s="102">
        <f t="shared" si="26"/>
        <v>84.97627983654571</v>
      </c>
      <c r="J250" s="89">
        <f t="shared" si="27"/>
        <v>1922.2464666501362</v>
      </c>
      <c r="K250" s="69"/>
    </row>
    <row r="251" spans="2:11" s="3" customFormat="1" ht="18.75" customHeight="1">
      <c r="B251" s="193" t="s">
        <v>453</v>
      </c>
      <c r="C251" s="193" t="s">
        <v>116</v>
      </c>
      <c r="D251" s="103">
        <v>18921.4</v>
      </c>
      <c r="E251" s="100">
        <v>6179.3</v>
      </c>
      <c r="F251" s="103">
        <v>12112.4</v>
      </c>
      <c r="G251" s="216">
        <v>18921.4</v>
      </c>
      <c r="H251" s="103">
        <f t="shared" si="24"/>
        <v>156.21511839107032</v>
      </c>
      <c r="I251" s="102">
        <f t="shared" si="26"/>
        <v>100</v>
      </c>
      <c r="J251" s="89">
        <f t="shared" si="27"/>
        <v>306.20620458628</v>
      </c>
      <c r="K251" s="69"/>
    </row>
    <row r="252" spans="2:11" s="3" customFormat="1" ht="27.75" customHeight="1">
      <c r="B252" s="193" t="s">
        <v>454</v>
      </c>
      <c r="C252" s="145" t="s">
        <v>117</v>
      </c>
      <c r="D252" s="103">
        <v>10628.2</v>
      </c>
      <c r="E252" s="100">
        <v>6816</v>
      </c>
      <c r="F252" s="103">
        <v>7971.2</v>
      </c>
      <c r="G252" s="216">
        <v>10628.2</v>
      </c>
      <c r="H252" s="103">
        <f t="shared" si="24"/>
        <v>133.33249698916097</v>
      </c>
      <c r="I252" s="102">
        <f t="shared" si="26"/>
        <v>100</v>
      </c>
      <c r="J252" s="89">
        <f t="shared" si="27"/>
        <v>155.93016431924883</v>
      </c>
      <c r="K252" s="69"/>
    </row>
    <row r="253" spans="2:11" s="3" customFormat="1" ht="41.25" customHeight="1">
      <c r="B253" s="193" t="s">
        <v>455</v>
      </c>
      <c r="C253" s="145" t="s">
        <v>56</v>
      </c>
      <c r="D253" s="100">
        <v>60000</v>
      </c>
      <c r="E253" s="100">
        <v>61933</v>
      </c>
      <c r="F253" s="103">
        <v>37622.8</v>
      </c>
      <c r="G253" s="216">
        <v>41712.8</v>
      </c>
      <c r="H253" s="103">
        <f t="shared" si="24"/>
        <v>110.87106754414874</v>
      </c>
      <c r="I253" s="102">
        <f>G253/D253*100</f>
        <v>69.52133333333333</v>
      </c>
      <c r="J253" s="90">
        <f>G253/E253*100</f>
        <v>67.35149274215685</v>
      </c>
      <c r="K253" s="69"/>
    </row>
    <row r="254" spans="2:11" s="3" customFormat="1" ht="28.5" customHeight="1">
      <c r="B254" s="193" t="s">
        <v>456</v>
      </c>
      <c r="C254" s="145" t="s">
        <v>57</v>
      </c>
      <c r="D254" s="103">
        <v>1085.1</v>
      </c>
      <c r="E254" s="100">
        <v>829.2</v>
      </c>
      <c r="F254" s="103">
        <v>886</v>
      </c>
      <c r="G254" s="216">
        <v>952</v>
      </c>
      <c r="H254" s="103">
        <f t="shared" si="24"/>
        <v>107.44920993227991</v>
      </c>
      <c r="I254" s="102">
        <f>G254/D254*100</f>
        <v>87.73384941480049</v>
      </c>
      <c r="J254" s="89">
        <f>G254/E254*100</f>
        <v>114.80945489628557</v>
      </c>
      <c r="K254" s="69"/>
    </row>
    <row r="255" spans="2:11" s="3" customFormat="1" ht="25.5">
      <c r="B255" s="193" t="s">
        <v>457</v>
      </c>
      <c r="C255" s="145" t="s">
        <v>58</v>
      </c>
      <c r="D255" s="103">
        <v>4888.1</v>
      </c>
      <c r="E255" s="100">
        <v>3700.5</v>
      </c>
      <c r="F255" s="103">
        <v>3584</v>
      </c>
      <c r="G255" s="216">
        <v>3975.3</v>
      </c>
      <c r="H255" s="103">
        <f t="shared" si="24"/>
        <v>110.91796875</v>
      </c>
      <c r="I255" s="102">
        <f>G255/D255*100</f>
        <v>81.32607761707003</v>
      </c>
      <c r="J255" s="89">
        <f>G255/E255*100</f>
        <v>107.42602351033645</v>
      </c>
      <c r="K255" s="69"/>
    </row>
    <row r="256" spans="2:11" s="3" customFormat="1" ht="30.75" customHeight="1">
      <c r="B256" s="193" t="s">
        <v>458</v>
      </c>
      <c r="C256" s="210" t="s">
        <v>59</v>
      </c>
      <c r="D256" s="103">
        <v>1153</v>
      </c>
      <c r="E256" s="100">
        <v>233</v>
      </c>
      <c r="F256" s="103">
        <v>270</v>
      </c>
      <c r="G256" s="216">
        <v>355</v>
      </c>
      <c r="H256" s="103">
        <f t="shared" si="24"/>
        <v>131.4814814814815</v>
      </c>
      <c r="I256" s="102">
        <f aca="true" t="shared" si="28" ref="I256:I272">G256/D256*100</f>
        <v>30.789245446660885</v>
      </c>
      <c r="J256" s="89">
        <f aca="true" t="shared" si="29" ref="J256:J287">G256/E256*100</f>
        <v>152.3605150214592</v>
      </c>
      <c r="K256" s="69"/>
    </row>
    <row r="257" spans="2:11" s="3" customFormat="1" ht="51">
      <c r="B257" s="193" t="s">
        <v>459</v>
      </c>
      <c r="C257" s="145" t="s">
        <v>107</v>
      </c>
      <c r="D257" s="103">
        <v>32604</v>
      </c>
      <c r="E257" s="100">
        <v>22422</v>
      </c>
      <c r="F257" s="103">
        <v>24453</v>
      </c>
      <c r="G257" s="216">
        <v>27170</v>
      </c>
      <c r="H257" s="103">
        <f t="shared" si="24"/>
        <v>111.11111111111111</v>
      </c>
      <c r="I257" s="102">
        <f t="shared" si="28"/>
        <v>83.33333333333334</v>
      </c>
      <c r="J257" s="89">
        <f t="shared" si="29"/>
        <v>121.17563107662117</v>
      </c>
      <c r="K257" s="69"/>
    </row>
    <row r="258" spans="2:11" s="3" customFormat="1" ht="30" customHeight="1">
      <c r="B258" s="193" t="s">
        <v>460</v>
      </c>
      <c r="C258" s="145" t="s">
        <v>106</v>
      </c>
      <c r="D258" s="100"/>
      <c r="E258" s="100">
        <v>1035</v>
      </c>
      <c r="F258" s="103"/>
      <c r="G258" s="216"/>
      <c r="H258" s="103"/>
      <c r="I258" s="102"/>
      <c r="J258" s="89">
        <f t="shared" si="29"/>
        <v>0</v>
      </c>
      <c r="K258" s="69"/>
    </row>
    <row r="259" spans="2:11" s="3" customFormat="1" ht="24.75" customHeight="1">
      <c r="B259" s="193" t="s">
        <v>461</v>
      </c>
      <c r="C259" s="145" t="s">
        <v>60</v>
      </c>
      <c r="D259" s="100">
        <v>7217.4</v>
      </c>
      <c r="E259" s="100">
        <v>2750</v>
      </c>
      <c r="F259" s="103">
        <v>5437.7</v>
      </c>
      <c r="G259" s="216">
        <v>5845.4</v>
      </c>
      <c r="H259" s="103">
        <f t="shared" si="24"/>
        <v>107.49765525865715</v>
      </c>
      <c r="I259" s="102">
        <f t="shared" si="28"/>
        <v>80.99038434893451</v>
      </c>
      <c r="J259" s="89">
        <f t="shared" si="29"/>
        <v>212.56</v>
      </c>
      <c r="K259" s="69"/>
    </row>
    <row r="260" spans="2:11" s="3" customFormat="1" ht="39" customHeight="1">
      <c r="B260" s="193" t="s">
        <v>462</v>
      </c>
      <c r="C260" s="145" t="s">
        <v>563</v>
      </c>
      <c r="D260" s="100">
        <v>25228</v>
      </c>
      <c r="E260" s="100">
        <v>18621.6</v>
      </c>
      <c r="F260" s="103">
        <v>20182.4</v>
      </c>
      <c r="G260" s="216">
        <v>21864.3</v>
      </c>
      <c r="H260" s="103">
        <f t="shared" si="24"/>
        <v>108.3334984937371</v>
      </c>
      <c r="I260" s="102">
        <f t="shared" si="28"/>
        <v>86.66679879498969</v>
      </c>
      <c r="J260" s="89">
        <f t="shared" si="29"/>
        <v>117.41364866606523</v>
      </c>
      <c r="K260" s="69"/>
    </row>
    <row r="261" spans="2:11" s="3" customFormat="1" ht="28.5" customHeight="1">
      <c r="B261" s="193" t="s">
        <v>463</v>
      </c>
      <c r="C261" s="145" t="s">
        <v>562</v>
      </c>
      <c r="D261" s="100">
        <v>300</v>
      </c>
      <c r="E261" s="100">
        <v>743</v>
      </c>
      <c r="F261" s="103"/>
      <c r="G261" s="216">
        <v>300</v>
      </c>
      <c r="H261" s="103" t="e">
        <f t="shared" si="24"/>
        <v>#DIV/0!</v>
      </c>
      <c r="I261" s="102">
        <f>G261/D261*100</f>
        <v>100</v>
      </c>
      <c r="J261" s="89">
        <f>G261/E261*100</f>
        <v>40.376850605652756</v>
      </c>
      <c r="K261" s="69"/>
    </row>
    <row r="262" spans="2:11" s="3" customFormat="1" ht="28.5" customHeight="1">
      <c r="B262" s="193" t="s">
        <v>464</v>
      </c>
      <c r="C262" s="145" t="s">
        <v>262</v>
      </c>
      <c r="D262" s="100">
        <v>21250</v>
      </c>
      <c r="E262" s="100">
        <v>11261</v>
      </c>
      <c r="F262" s="103">
        <v>13046</v>
      </c>
      <c r="G262" s="216">
        <v>15818</v>
      </c>
      <c r="H262" s="103">
        <f t="shared" si="24"/>
        <v>121.24789207419899</v>
      </c>
      <c r="I262" s="102">
        <f t="shared" si="28"/>
        <v>74.43764705882353</v>
      </c>
      <c r="J262" s="89">
        <f t="shared" si="29"/>
        <v>140.46709883669303</v>
      </c>
      <c r="K262" s="69"/>
    </row>
    <row r="263" spans="2:11" s="3" customFormat="1" ht="28.5" customHeight="1">
      <c r="B263" s="193" t="s">
        <v>465</v>
      </c>
      <c r="C263" s="145" t="s">
        <v>302</v>
      </c>
      <c r="D263" s="100">
        <v>2586.4</v>
      </c>
      <c r="E263" s="100">
        <v>2010</v>
      </c>
      <c r="F263" s="103">
        <v>1584.2</v>
      </c>
      <c r="G263" s="216">
        <v>1832.2</v>
      </c>
      <c r="H263" s="103">
        <f t="shared" si="24"/>
        <v>115.65458906703698</v>
      </c>
      <c r="I263" s="102">
        <f t="shared" si="28"/>
        <v>70.83977729662851</v>
      </c>
      <c r="J263" s="89">
        <f t="shared" si="29"/>
        <v>91.1542288557214</v>
      </c>
      <c r="K263" s="69"/>
    </row>
    <row r="264" spans="2:11" s="3" customFormat="1" ht="28.5" customHeight="1">
      <c r="B264" s="193" t="s">
        <v>466</v>
      </c>
      <c r="C264" s="145" t="s">
        <v>337</v>
      </c>
      <c r="D264" s="100">
        <v>2733.2</v>
      </c>
      <c r="E264" s="100">
        <v>2256</v>
      </c>
      <c r="F264" s="103">
        <v>2733.2</v>
      </c>
      <c r="G264" s="216">
        <v>2705.4</v>
      </c>
      <c r="H264" s="103">
        <f t="shared" si="24"/>
        <v>98.98287721352263</v>
      </c>
      <c r="I264" s="102">
        <f t="shared" si="28"/>
        <v>98.98287721352263</v>
      </c>
      <c r="J264" s="89">
        <f t="shared" si="29"/>
        <v>119.92021276595746</v>
      </c>
      <c r="K264" s="69"/>
    </row>
    <row r="265" spans="2:11" s="3" customFormat="1" ht="42" customHeight="1">
      <c r="B265" s="193" t="s">
        <v>402</v>
      </c>
      <c r="C265" s="145" t="s">
        <v>403</v>
      </c>
      <c r="D265" s="100">
        <v>44.2</v>
      </c>
      <c r="E265" s="100"/>
      <c r="F265" s="103">
        <v>44.2</v>
      </c>
      <c r="G265" s="216">
        <v>44.2</v>
      </c>
      <c r="H265" s="103">
        <f t="shared" si="24"/>
        <v>100</v>
      </c>
      <c r="I265" s="102">
        <f t="shared" si="28"/>
        <v>100</v>
      </c>
      <c r="J265" s="89"/>
      <c r="K265" s="69"/>
    </row>
    <row r="266" spans="2:11" s="3" customFormat="1" ht="38.25" customHeight="1">
      <c r="B266" s="193" t="s">
        <v>400</v>
      </c>
      <c r="C266" s="145" t="s">
        <v>401</v>
      </c>
      <c r="D266" s="100">
        <v>605.2</v>
      </c>
      <c r="E266" s="100"/>
      <c r="F266" s="103">
        <v>447.9</v>
      </c>
      <c r="G266" s="216">
        <v>500.3</v>
      </c>
      <c r="H266" s="103">
        <f t="shared" si="24"/>
        <v>111.69903996427774</v>
      </c>
      <c r="I266" s="102">
        <f t="shared" si="28"/>
        <v>82.6668869795109</v>
      </c>
      <c r="J266" s="89"/>
      <c r="K266" s="69"/>
    </row>
    <row r="267" spans="2:11" s="3" customFormat="1" ht="48" customHeight="1">
      <c r="B267" s="193" t="s">
        <v>567</v>
      </c>
      <c r="C267" s="145" t="s">
        <v>561</v>
      </c>
      <c r="D267" s="100">
        <v>3000</v>
      </c>
      <c r="E267" s="100"/>
      <c r="F267" s="103"/>
      <c r="G267" s="216">
        <v>3000</v>
      </c>
      <c r="H267" s="103"/>
      <c r="I267" s="102">
        <f t="shared" si="28"/>
        <v>100</v>
      </c>
      <c r="J267" s="89"/>
      <c r="K267" s="69"/>
    </row>
    <row r="268" spans="2:11" s="3" customFormat="1" ht="59.25" customHeight="1">
      <c r="B268" s="193" t="s">
        <v>467</v>
      </c>
      <c r="C268" s="145" t="s">
        <v>187</v>
      </c>
      <c r="D268" s="103">
        <v>48566.7</v>
      </c>
      <c r="E268" s="100">
        <v>38882.2</v>
      </c>
      <c r="F268" s="103">
        <v>15177.1</v>
      </c>
      <c r="G268" s="216">
        <v>48566.7</v>
      </c>
      <c r="H268" s="103">
        <f t="shared" si="24"/>
        <v>319.99986822251947</v>
      </c>
      <c r="I268" s="102">
        <f t="shared" si="28"/>
        <v>100</v>
      </c>
      <c r="J268" s="89">
        <f t="shared" si="29"/>
        <v>124.9072840528571</v>
      </c>
      <c r="K268" s="69"/>
    </row>
    <row r="269" spans="2:11" s="3" customFormat="1" ht="44.25" customHeight="1" hidden="1">
      <c r="B269" s="193" t="s">
        <v>276</v>
      </c>
      <c r="C269" s="145" t="s">
        <v>61</v>
      </c>
      <c r="D269" s="100"/>
      <c r="E269" s="100">
        <f>E270+E271</f>
        <v>0</v>
      </c>
      <c r="F269" s="100">
        <f>F270+F271</f>
        <v>0</v>
      </c>
      <c r="G269" s="226">
        <f>G270+G271</f>
        <v>0</v>
      </c>
      <c r="H269" s="103" t="e">
        <f t="shared" si="24"/>
        <v>#DIV/0!</v>
      </c>
      <c r="I269" s="102" t="e">
        <f t="shared" si="28"/>
        <v>#DIV/0!</v>
      </c>
      <c r="J269" s="89" t="e">
        <f t="shared" si="29"/>
        <v>#DIV/0!</v>
      </c>
      <c r="K269" s="69"/>
    </row>
    <row r="270" spans="2:11" s="3" customFormat="1" ht="32.25" customHeight="1" hidden="1">
      <c r="B270" s="193" t="s">
        <v>237</v>
      </c>
      <c r="C270" s="145" t="s">
        <v>0</v>
      </c>
      <c r="D270" s="100"/>
      <c r="E270" s="100">
        <v>0</v>
      </c>
      <c r="F270" s="103">
        <v>0</v>
      </c>
      <c r="G270" s="216">
        <v>0</v>
      </c>
      <c r="H270" s="103" t="e">
        <f t="shared" si="24"/>
        <v>#DIV/0!</v>
      </c>
      <c r="I270" s="102" t="e">
        <f t="shared" si="28"/>
        <v>#DIV/0!</v>
      </c>
      <c r="J270" s="89" t="e">
        <f t="shared" si="29"/>
        <v>#DIV/0!</v>
      </c>
      <c r="K270" s="69"/>
    </row>
    <row r="271" spans="2:11" s="3" customFormat="1" ht="55.5" customHeight="1" hidden="1">
      <c r="B271" s="193" t="s">
        <v>277</v>
      </c>
      <c r="C271" s="145" t="s">
        <v>1</v>
      </c>
      <c r="D271" s="100"/>
      <c r="E271" s="100">
        <v>0</v>
      </c>
      <c r="F271" s="103">
        <v>0</v>
      </c>
      <c r="G271" s="216">
        <v>0</v>
      </c>
      <c r="H271" s="103" t="e">
        <f t="shared" si="24"/>
        <v>#DIV/0!</v>
      </c>
      <c r="I271" s="102" t="e">
        <f t="shared" si="28"/>
        <v>#DIV/0!</v>
      </c>
      <c r="J271" s="89" t="e">
        <f t="shared" si="29"/>
        <v>#DIV/0!</v>
      </c>
      <c r="K271" s="69"/>
    </row>
    <row r="272" spans="2:11" s="3" customFormat="1" ht="29.25" customHeight="1">
      <c r="B272" s="193" t="s">
        <v>531</v>
      </c>
      <c r="C272" s="145" t="s">
        <v>532</v>
      </c>
      <c r="D272" s="100">
        <v>300.2</v>
      </c>
      <c r="E272" s="100"/>
      <c r="F272" s="103">
        <v>300.1</v>
      </c>
      <c r="G272" s="216">
        <v>300.1</v>
      </c>
      <c r="H272" s="103">
        <f t="shared" si="24"/>
        <v>100</v>
      </c>
      <c r="I272" s="102">
        <f t="shared" si="28"/>
        <v>99.96668887408396</v>
      </c>
      <c r="J272" s="89"/>
      <c r="K272" s="69"/>
    </row>
    <row r="273" spans="2:11" s="3" customFormat="1" ht="40.5" customHeight="1" hidden="1">
      <c r="B273" s="193" t="s">
        <v>278</v>
      </c>
      <c r="C273" s="145" t="s">
        <v>62</v>
      </c>
      <c r="D273" s="103"/>
      <c r="E273" s="103">
        <v>0</v>
      </c>
      <c r="F273" s="103">
        <v>0</v>
      </c>
      <c r="G273" s="216">
        <v>0</v>
      </c>
      <c r="H273" s="103" t="e">
        <f t="shared" si="24"/>
        <v>#DIV/0!</v>
      </c>
      <c r="I273" s="102" t="e">
        <f>G273/D273*100</f>
        <v>#DIV/0!</v>
      </c>
      <c r="J273" s="89" t="e">
        <f t="shared" si="29"/>
        <v>#DIV/0!</v>
      </c>
      <c r="K273" s="69"/>
    </row>
    <row r="274" spans="2:11" s="3" customFormat="1" ht="39.75" customHeight="1">
      <c r="B274" s="193" t="s">
        <v>468</v>
      </c>
      <c r="C274" s="145" t="s">
        <v>63</v>
      </c>
      <c r="D274" s="103">
        <v>3603</v>
      </c>
      <c r="E274" s="103">
        <v>2367</v>
      </c>
      <c r="F274" s="103">
        <v>2697</v>
      </c>
      <c r="G274" s="216">
        <v>3056</v>
      </c>
      <c r="H274" s="103">
        <f t="shared" si="24"/>
        <v>113.31108639228773</v>
      </c>
      <c r="I274" s="102">
        <f>G274/D274*100</f>
        <v>84.81820704968082</v>
      </c>
      <c r="J274" s="89">
        <f t="shared" si="29"/>
        <v>129.10857625686523</v>
      </c>
      <c r="K274" s="69"/>
    </row>
    <row r="275" spans="2:11" s="3" customFormat="1" ht="39.75" customHeight="1">
      <c r="B275" s="193" t="s">
        <v>469</v>
      </c>
      <c r="C275" s="145" t="s">
        <v>318</v>
      </c>
      <c r="D275" s="101">
        <f>D277+D278</f>
        <v>3987.8</v>
      </c>
      <c r="E275" s="103">
        <f>E276+E278</f>
        <v>2635</v>
      </c>
      <c r="F275" s="103">
        <f>F277+F278</f>
        <v>2864.4</v>
      </c>
      <c r="G275" s="237">
        <f>G277+G278</f>
        <v>2955.4</v>
      </c>
      <c r="H275" s="103">
        <f t="shared" si="24"/>
        <v>103.17693059628543</v>
      </c>
      <c r="I275" s="102">
        <f>G275/D275*100</f>
        <v>74.11103866793721</v>
      </c>
      <c r="J275" s="89">
        <f t="shared" si="29"/>
        <v>112.15939278937381</v>
      </c>
      <c r="K275" s="69"/>
    </row>
    <row r="276" spans="2:11" s="3" customFormat="1" ht="39.75" customHeight="1" hidden="1">
      <c r="B276" s="193" t="s">
        <v>310</v>
      </c>
      <c r="C276" s="145" t="s">
        <v>311</v>
      </c>
      <c r="D276" s="103"/>
      <c r="E276" s="103">
        <v>0</v>
      </c>
      <c r="F276" s="103">
        <v>0</v>
      </c>
      <c r="G276" s="216">
        <v>0</v>
      </c>
      <c r="H276" s="103" t="e">
        <f t="shared" si="24"/>
        <v>#DIV/0!</v>
      </c>
      <c r="I276" s="102" t="e">
        <f aca="true" t="shared" si="30" ref="I276:I282">G276/D276*100</f>
        <v>#DIV/0!</v>
      </c>
      <c r="J276" s="89" t="e">
        <f t="shared" si="29"/>
        <v>#DIV/0!</v>
      </c>
      <c r="K276" s="69"/>
    </row>
    <row r="277" spans="2:11" s="3" customFormat="1" ht="39.75" customHeight="1">
      <c r="B277" s="193" t="s">
        <v>404</v>
      </c>
      <c r="C277" s="145" t="s">
        <v>311</v>
      </c>
      <c r="D277" s="103">
        <v>3167.9</v>
      </c>
      <c r="E277" s="103"/>
      <c r="F277" s="103">
        <v>2757.4</v>
      </c>
      <c r="G277" s="216">
        <v>2848.4</v>
      </c>
      <c r="H277" s="103">
        <f>G277/F277*100</f>
        <v>103.30021034307681</v>
      </c>
      <c r="I277" s="102">
        <f t="shared" si="30"/>
        <v>89.9144543704031</v>
      </c>
      <c r="J277" s="89"/>
      <c r="K277" s="69"/>
    </row>
    <row r="278" spans="2:11" s="3" customFormat="1" ht="39.75" customHeight="1">
      <c r="B278" s="193" t="s">
        <v>470</v>
      </c>
      <c r="C278" s="145" t="s">
        <v>312</v>
      </c>
      <c r="D278" s="103">
        <v>819.9</v>
      </c>
      <c r="E278" s="103">
        <v>2635</v>
      </c>
      <c r="F278" s="103">
        <v>107</v>
      </c>
      <c r="G278" s="216">
        <v>107</v>
      </c>
      <c r="H278" s="103">
        <f>G278/F278*100</f>
        <v>100</v>
      </c>
      <c r="I278" s="102">
        <f t="shared" si="30"/>
        <v>13.05037199658495</v>
      </c>
      <c r="J278" s="89">
        <f t="shared" si="29"/>
        <v>4.060721062618596</v>
      </c>
      <c r="K278" s="69"/>
    </row>
    <row r="279" spans="2:11" s="3" customFormat="1" ht="60.75" customHeight="1">
      <c r="B279" s="193" t="s">
        <v>471</v>
      </c>
      <c r="C279" s="211" t="s">
        <v>340</v>
      </c>
      <c r="D279" s="101">
        <f>D280+D281</f>
        <v>3482.7</v>
      </c>
      <c r="E279" s="103">
        <f>E280+E281</f>
        <v>12008.5</v>
      </c>
      <c r="F279" s="103">
        <f>F280+F281</f>
        <v>3431</v>
      </c>
      <c r="G279" s="237">
        <f>G280+G281</f>
        <v>3482.7</v>
      </c>
      <c r="H279" s="103">
        <f aca="true" t="shared" si="31" ref="H279:H336">G279/F279*100</f>
        <v>101.50684931506848</v>
      </c>
      <c r="I279" s="102">
        <f t="shared" si="30"/>
        <v>100</v>
      </c>
      <c r="J279" s="89">
        <f t="shared" si="29"/>
        <v>29.001956947162427</v>
      </c>
      <c r="K279" s="69"/>
    </row>
    <row r="280" spans="2:11" s="3" customFormat="1" ht="62.25" customHeight="1">
      <c r="B280" s="193" t="s">
        <v>472</v>
      </c>
      <c r="C280" s="211" t="s">
        <v>340</v>
      </c>
      <c r="D280" s="103">
        <v>2667.6</v>
      </c>
      <c r="E280" s="103">
        <v>9198</v>
      </c>
      <c r="F280" s="103">
        <v>2628</v>
      </c>
      <c r="G280" s="216">
        <v>2667.6</v>
      </c>
      <c r="H280" s="103">
        <f t="shared" si="31"/>
        <v>101.50684931506848</v>
      </c>
      <c r="I280" s="102">
        <f t="shared" si="30"/>
        <v>100</v>
      </c>
      <c r="J280" s="89">
        <f t="shared" si="29"/>
        <v>29.001956947162427</v>
      </c>
      <c r="K280" s="69"/>
    </row>
    <row r="281" spans="2:11" s="3" customFormat="1" ht="62.25" customHeight="1">
      <c r="B281" s="193" t="s">
        <v>473</v>
      </c>
      <c r="C281" s="211" t="s">
        <v>340</v>
      </c>
      <c r="D281" s="103">
        <v>815.1</v>
      </c>
      <c r="E281" s="103">
        <v>2810.5</v>
      </c>
      <c r="F281" s="103">
        <v>803</v>
      </c>
      <c r="G281" s="216">
        <v>815.1</v>
      </c>
      <c r="H281" s="103">
        <f t="shared" si="31"/>
        <v>101.50684931506851</v>
      </c>
      <c r="I281" s="102">
        <f t="shared" si="30"/>
        <v>100</v>
      </c>
      <c r="J281" s="89">
        <f t="shared" si="29"/>
        <v>29.001956947162427</v>
      </c>
      <c r="K281" s="69"/>
    </row>
    <row r="282" spans="2:12" s="3" customFormat="1" ht="53.25" customHeight="1">
      <c r="B282" s="193" t="s">
        <v>474</v>
      </c>
      <c r="C282" s="211" t="s">
        <v>313</v>
      </c>
      <c r="D282" s="103">
        <v>1333.8</v>
      </c>
      <c r="E282" s="103">
        <v>2500</v>
      </c>
      <c r="F282" s="103">
        <v>1314</v>
      </c>
      <c r="G282" s="216">
        <v>1314</v>
      </c>
      <c r="H282" s="103">
        <f>G282/F282*100</f>
        <v>100</v>
      </c>
      <c r="I282" s="102">
        <f t="shared" si="30"/>
        <v>98.51551956815115</v>
      </c>
      <c r="J282" s="89">
        <f t="shared" si="29"/>
        <v>52.559999999999995</v>
      </c>
      <c r="K282" s="69"/>
      <c r="L282" s="85"/>
    </row>
    <row r="283" spans="2:11" s="3" customFormat="1" ht="15.75" hidden="1">
      <c r="B283" s="193"/>
      <c r="C283" s="210"/>
      <c r="D283" s="103"/>
      <c r="E283" s="103"/>
      <c r="F283" s="103"/>
      <c r="G283" s="103"/>
      <c r="H283" s="101" t="e">
        <f t="shared" si="31"/>
        <v>#DIV/0!</v>
      </c>
      <c r="I283" s="102" t="e">
        <f>G283/D283*100</f>
        <v>#DIV/0!</v>
      </c>
      <c r="J283" s="89" t="e">
        <f t="shared" si="29"/>
        <v>#DIV/0!</v>
      </c>
      <c r="K283" s="69"/>
    </row>
    <row r="284" spans="2:11" s="3" customFormat="1" ht="27" customHeight="1" hidden="1">
      <c r="B284" s="193"/>
      <c r="C284" s="210"/>
      <c r="D284" s="103"/>
      <c r="E284" s="103"/>
      <c r="F284" s="103"/>
      <c r="G284" s="103"/>
      <c r="H284" s="101" t="e">
        <f t="shared" si="31"/>
        <v>#DIV/0!</v>
      </c>
      <c r="I284" s="102" t="e">
        <f>G284/D284*100</f>
        <v>#DIV/0!</v>
      </c>
      <c r="J284" s="89" t="e">
        <f t="shared" si="29"/>
        <v>#DIV/0!</v>
      </c>
      <c r="K284" s="69"/>
    </row>
    <row r="285" spans="2:11" s="3" customFormat="1" ht="27" customHeight="1" hidden="1">
      <c r="B285" s="193"/>
      <c r="C285" s="210"/>
      <c r="D285" s="103"/>
      <c r="E285" s="103"/>
      <c r="F285" s="103"/>
      <c r="G285" s="103"/>
      <c r="H285" s="101" t="e">
        <f t="shared" si="31"/>
        <v>#DIV/0!</v>
      </c>
      <c r="I285" s="102"/>
      <c r="J285" s="89" t="e">
        <f t="shared" si="29"/>
        <v>#DIV/0!</v>
      </c>
      <c r="K285" s="69"/>
    </row>
    <row r="286" spans="2:11" s="3" customFormat="1" ht="27" customHeight="1" hidden="1">
      <c r="B286" s="193"/>
      <c r="C286" s="210"/>
      <c r="D286" s="103"/>
      <c r="E286" s="103"/>
      <c r="F286" s="103"/>
      <c r="G286" s="103"/>
      <c r="H286" s="101" t="e">
        <f t="shared" si="31"/>
        <v>#DIV/0!</v>
      </c>
      <c r="I286" s="102" t="e">
        <f>#REF!/D286*100</f>
        <v>#REF!</v>
      </c>
      <c r="J286" s="89" t="e">
        <f t="shared" si="29"/>
        <v>#DIV/0!</v>
      </c>
      <c r="K286" s="69"/>
    </row>
    <row r="287" spans="2:11" s="3" customFormat="1" ht="27" customHeight="1" hidden="1">
      <c r="B287" s="193"/>
      <c r="C287" s="210"/>
      <c r="D287" s="103"/>
      <c r="E287" s="103"/>
      <c r="F287" s="103"/>
      <c r="G287" s="103"/>
      <c r="H287" s="101" t="e">
        <f t="shared" si="31"/>
        <v>#DIV/0!</v>
      </c>
      <c r="I287" s="102"/>
      <c r="J287" s="89" t="e">
        <f t="shared" si="29"/>
        <v>#DIV/0!</v>
      </c>
      <c r="K287" s="69"/>
    </row>
    <row r="288" spans="2:11" s="3" customFormat="1" ht="25.5" customHeight="1" hidden="1">
      <c r="B288" s="193"/>
      <c r="C288" s="210"/>
      <c r="D288" s="103"/>
      <c r="E288" s="103"/>
      <c r="F288" s="103"/>
      <c r="G288" s="103"/>
      <c r="H288" s="101" t="e">
        <f t="shared" si="31"/>
        <v>#DIV/0!</v>
      </c>
      <c r="I288" s="102"/>
      <c r="J288" s="89"/>
      <c r="K288" s="69"/>
    </row>
    <row r="289" spans="2:11" s="3" customFormat="1" ht="23.25" customHeight="1" hidden="1">
      <c r="B289" s="193"/>
      <c r="C289" s="210"/>
      <c r="D289" s="103"/>
      <c r="E289" s="103"/>
      <c r="F289" s="103"/>
      <c r="G289" s="103"/>
      <c r="H289" s="101" t="e">
        <f t="shared" si="31"/>
        <v>#DIV/0!</v>
      </c>
      <c r="I289" s="102" t="e">
        <f>G289/D289*100</f>
        <v>#DIV/0!</v>
      </c>
      <c r="J289" s="89" t="e">
        <f aca="true" t="shared" si="32" ref="J289:J320">G289/E289*100</f>
        <v>#DIV/0!</v>
      </c>
      <c r="K289" s="69"/>
    </row>
    <row r="290" spans="2:11" s="3" customFormat="1" ht="23.25" customHeight="1" hidden="1">
      <c r="B290" s="193"/>
      <c r="C290" s="145"/>
      <c r="D290" s="103"/>
      <c r="E290" s="103"/>
      <c r="F290" s="103"/>
      <c r="G290" s="103"/>
      <c r="H290" s="101" t="e">
        <f t="shared" si="31"/>
        <v>#DIV/0!</v>
      </c>
      <c r="I290" s="102"/>
      <c r="J290" s="89" t="e">
        <f t="shared" si="32"/>
        <v>#DIV/0!</v>
      </c>
      <c r="K290" s="69"/>
    </row>
    <row r="291" spans="2:11" s="3" customFormat="1" ht="36.75" customHeight="1" hidden="1">
      <c r="B291" s="193"/>
      <c r="C291" s="210"/>
      <c r="D291" s="103"/>
      <c r="E291" s="103"/>
      <c r="F291" s="103"/>
      <c r="G291" s="103"/>
      <c r="H291" s="101" t="e">
        <f t="shared" si="31"/>
        <v>#DIV/0!</v>
      </c>
      <c r="I291" s="102"/>
      <c r="J291" s="89" t="e">
        <f t="shared" si="32"/>
        <v>#DIV/0!</v>
      </c>
      <c r="K291" s="69"/>
    </row>
    <row r="292" spans="2:11" s="3" customFormat="1" ht="35.25" customHeight="1" hidden="1">
      <c r="B292" s="193"/>
      <c r="C292" s="210"/>
      <c r="D292" s="103"/>
      <c r="E292" s="103"/>
      <c r="F292" s="103"/>
      <c r="G292" s="103"/>
      <c r="H292" s="101" t="e">
        <f t="shared" si="31"/>
        <v>#DIV/0!</v>
      </c>
      <c r="I292" s="102"/>
      <c r="J292" s="89" t="e">
        <f t="shared" si="32"/>
        <v>#DIV/0!</v>
      </c>
      <c r="K292" s="69"/>
    </row>
    <row r="293" spans="2:11" s="3" customFormat="1" ht="33" customHeight="1" hidden="1">
      <c r="B293" s="193"/>
      <c r="C293" s="210"/>
      <c r="D293" s="103"/>
      <c r="E293" s="103"/>
      <c r="F293" s="103"/>
      <c r="G293" s="103"/>
      <c r="H293" s="101" t="e">
        <f t="shared" si="31"/>
        <v>#DIV/0!</v>
      </c>
      <c r="I293" s="102"/>
      <c r="J293" s="89" t="e">
        <f t="shared" si="32"/>
        <v>#DIV/0!</v>
      </c>
      <c r="K293" s="69"/>
    </row>
    <row r="294" spans="2:11" s="3" customFormat="1" ht="33" customHeight="1" hidden="1">
      <c r="B294" s="193"/>
      <c r="C294" s="210"/>
      <c r="D294" s="103"/>
      <c r="E294" s="103"/>
      <c r="F294" s="103"/>
      <c r="G294" s="103"/>
      <c r="H294" s="101" t="e">
        <f t="shared" si="31"/>
        <v>#DIV/0!</v>
      </c>
      <c r="I294" s="102"/>
      <c r="J294" s="89" t="e">
        <f t="shared" si="32"/>
        <v>#DIV/0!</v>
      </c>
      <c r="K294" s="69"/>
    </row>
    <row r="295" spans="2:11" s="3" customFormat="1" ht="26.25" customHeight="1" hidden="1">
      <c r="B295" s="193"/>
      <c r="C295" s="210"/>
      <c r="D295" s="103"/>
      <c r="E295" s="103"/>
      <c r="F295" s="103"/>
      <c r="G295" s="103"/>
      <c r="H295" s="101" t="e">
        <f t="shared" si="31"/>
        <v>#DIV/0!</v>
      </c>
      <c r="I295" s="102"/>
      <c r="J295" s="89" t="e">
        <f t="shared" si="32"/>
        <v>#DIV/0!</v>
      </c>
      <c r="K295" s="69"/>
    </row>
    <row r="296" spans="2:11" s="3" customFormat="1" ht="23.25" customHeight="1" hidden="1">
      <c r="B296" s="193"/>
      <c r="C296" s="145"/>
      <c r="D296" s="103"/>
      <c r="E296" s="103"/>
      <c r="F296" s="103"/>
      <c r="G296" s="103"/>
      <c r="H296" s="101" t="e">
        <f t="shared" si="31"/>
        <v>#DIV/0!</v>
      </c>
      <c r="I296" s="102"/>
      <c r="J296" s="89" t="e">
        <f t="shared" si="32"/>
        <v>#DIV/0!</v>
      </c>
      <c r="K296" s="69"/>
    </row>
    <row r="297" spans="2:11" s="3" customFormat="1" ht="15.75" hidden="1">
      <c r="B297" s="193"/>
      <c r="C297" s="145"/>
      <c r="D297" s="103"/>
      <c r="E297" s="103"/>
      <c r="F297" s="101"/>
      <c r="G297" s="101"/>
      <c r="H297" s="101" t="e">
        <f t="shared" si="31"/>
        <v>#DIV/0!</v>
      </c>
      <c r="I297" s="218"/>
      <c r="J297" s="129" t="e">
        <f t="shared" si="32"/>
        <v>#DIV/0!</v>
      </c>
      <c r="K297" s="69"/>
    </row>
    <row r="298" spans="2:11" s="3" customFormat="1" ht="28.5" customHeight="1" hidden="1">
      <c r="B298" s="193"/>
      <c r="C298" s="145"/>
      <c r="D298" s="103"/>
      <c r="E298" s="103"/>
      <c r="F298" s="103"/>
      <c r="G298" s="103"/>
      <c r="H298" s="101" t="e">
        <f t="shared" si="31"/>
        <v>#DIV/0!</v>
      </c>
      <c r="I298" s="102"/>
      <c r="J298" s="89" t="e">
        <f t="shared" si="32"/>
        <v>#DIV/0!</v>
      </c>
      <c r="K298" s="69"/>
    </row>
    <row r="299" spans="2:11" s="3" customFormat="1" ht="17.25" customHeight="1">
      <c r="B299" s="212" t="s">
        <v>475</v>
      </c>
      <c r="C299" s="214" t="s">
        <v>64</v>
      </c>
      <c r="D299" s="125">
        <f>D300+D302+D303+D304+D305</f>
        <v>74976</v>
      </c>
      <c r="E299" s="125" t="e">
        <f>E300+E302+E301+#REF!+E303</f>
        <v>#REF!</v>
      </c>
      <c r="F299" s="125">
        <v>24596.2</v>
      </c>
      <c r="G299" s="125">
        <f>G300+G302+G303+G304+G305</f>
        <v>70639.9</v>
      </c>
      <c r="H299" s="125">
        <f t="shared" si="31"/>
        <v>287.1984290256218</v>
      </c>
      <c r="I299" s="90">
        <f>G299/D299*100</f>
        <v>94.2166826717883</v>
      </c>
      <c r="J299" s="90" t="e">
        <f t="shared" si="32"/>
        <v>#REF!</v>
      </c>
      <c r="K299" s="69"/>
    </row>
    <row r="300" spans="2:11" s="3" customFormat="1" ht="55.5" customHeight="1">
      <c r="B300" s="193" t="s">
        <v>476</v>
      </c>
      <c r="C300" s="211" t="s">
        <v>332</v>
      </c>
      <c r="D300" s="103">
        <v>3490</v>
      </c>
      <c r="E300" s="103">
        <v>3397</v>
      </c>
      <c r="F300" s="103">
        <v>3490</v>
      </c>
      <c r="G300" s="216">
        <v>3490</v>
      </c>
      <c r="H300" s="101">
        <f>G300/F300*100</f>
        <v>100</v>
      </c>
      <c r="I300" s="102">
        <f>G300/D300*100</f>
        <v>100</v>
      </c>
      <c r="J300" s="89">
        <f t="shared" si="32"/>
        <v>102.73770974389167</v>
      </c>
      <c r="K300" s="69"/>
    </row>
    <row r="301" spans="2:11" s="3" customFormat="1" ht="42" customHeight="1" hidden="1">
      <c r="B301" s="193" t="s">
        <v>477</v>
      </c>
      <c r="C301" s="145" t="s">
        <v>65</v>
      </c>
      <c r="D301" s="103"/>
      <c r="E301" s="103">
        <v>0</v>
      </c>
      <c r="F301" s="103"/>
      <c r="G301" s="216"/>
      <c r="H301" s="101"/>
      <c r="I301" s="102"/>
      <c r="J301" s="89" t="e">
        <f t="shared" si="32"/>
        <v>#DIV/0!</v>
      </c>
      <c r="K301" s="69"/>
    </row>
    <row r="302" spans="2:11" s="3" customFormat="1" ht="39" customHeight="1">
      <c r="B302" s="193" t="s">
        <v>478</v>
      </c>
      <c r="C302" s="145" t="s">
        <v>333</v>
      </c>
      <c r="D302" s="103">
        <v>9113.2</v>
      </c>
      <c r="E302" s="103">
        <v>2417</v>
      </c>
      <c r="F302" s="103">
        <v>4731.8</v>
      </c>
      <c r="G302" s="216">
        <v>6011</v>
      </c>
      <c r="H302" s="101">
        <f t="shared" si="31"/>
        <v>127.03410964115136</v>
      </c>
      <c r="I302" s="102">
        <f>G302/D302*100</f>
        <v>65.95926787517008</v>
      </c>
      <c r="J302" s="89">
        <f t="shared" si="32"/>
        <v>248.69673148531234</v>
      </c>
      <c r="K302" s="69"/>
    </row>
    <row r="303" spans="2:11" s="3" customFormat="1" ht="30.75" customHeight="1">
      <c r="B303" s="193" t="s">
        <v>479</v>
      </c>
      <c r="C303" s="145" t="s">
        <v>335</v>
      </c>
      <c r="D303" s="100">
        <v>71.3</v>
      </c>
      <c r="E303" s="100">
        <v>36.6</v>
      </c>
      <c r="F303" s="103">
        <v>71.3</v>
      </c>
      <c r="G303" s="216">
        <v>71.3</v>
      </c>
      <c r="H303" s="101">
        <f t="shared" si="31"/>
        <v>100</v>
      </c>
      <c r="I303" s="102">
        <f>G303/D303*100</f>
        <v>100</v>
      </c>
      <c r="J303" s="89">
        <f t="shared" si="32"/>
        <v>194.8087431693989</v>
      </c>
      <c r="K303" s="69"/>
    </row>
    <row r="304" spans="2:11" s="3" customFormat="1" ht="28.5" customHeight="1">
      <c r="B304" s="193" t="s">
        <v>494</v>
      </c>
      <c r="C304" s="145" t="s">
        <v>495</v>
      </c>
      <c r="D304" s="100">
        <v>499.2</v>
      </c>
      <c r="E304" s="100"/>
      <c r="F304" s="103">
        <v>300.1</v>
      </c>
      <c r="G304" s="216">
        <v>300</v>
      </c>
      <c r="H304" s="101">
        <f>G304/F304*100</f>
        <v>99.9666777740753</v>
      </c>
      <c r="I304" s="102">
        <f>G304/D304*100</f>
        <v>60.09615384615385</v>
      </c>
      <c r="J304" s="89"/>
      <c r="K304" s="69"/>
    </row>
    <row r="305" spans="2:11" s="3" customFormat="1" ht="18" customHeight="1">
      <c r="B305" s="193" t="s">
        <v>518</v>
      </c>
      <c r="C305" s="145" t="s">
        <v>328</v>
      </c>
      <c r="D305" s="106">
        <f>D306+D307+D308+D311+D312+D313+D314+D315+D316+D317</f>
        <v>61802.3</v>
      </c>
      <c r="E305" s="100"/>
      <c r="F305" s="100">
        <f>F307+F308+F311+F312+F313+F314+F315+F316+F317</f>
        <v>32641.7</v>
      </c>
      <c r="G305" s="236">
        <f>G306+G307+G308+G311+G312+G313+G314+G315+G316+G317</f>
        <v>60767.6</v>
      </c>
      <c r="H305" s="101">
        <f>G305/F305*100</f>
        <v>186.16554897569674</v>
      </c>
      <c r="I305" s="102">
        <f>G305/D305*100</f>
        <v>98.32579046410893</v>
      </c>
      <c r="J305" s="89"/>
      <c r="K305" s="69"/>
    </row>
    <row r="306" spans="2:11" s="3" customFormat="1" ht="29.25" customHeight="1">
      <c r="B306" s="193" t="s">
        <v>565</v>
      </c>
      <c r="C306" s="211" t="s">
        <v>573</v>
      </c>
      <c r="D306" s="100">
        <v>378.8</v>
      </c>
      <c r="E306" s="100"/>
      <c r="F306" s="100"/>
      <c r="G306" s="100">
        <v>378.8</v>
      </c>
      <c r="H306" s="101"/>
      <c r="I306" s="102"/>
      <c r="J306" s="89"/>
      <c r="K306" s="69"/>
    </row>
    <row r="307" spans="2:11" s="3" customFormat="1" ht="28.5" customHeight="1">
      <c r="B307" s="193" t="s">
        <v>407</v>
      </c>
      <c r="C307" s="211" t="s">
        <v>572</v>
      </c>
      <c r="D307" s="103">
        <v>250</v>
      </c>
      <c r="E307" s="103"/>
      <c r="F307" s="103"/>
      <c r="G307" s="103"/>
      <c r="H307" s="101" t="e">
        <f>G307/F307*100</f>
        <v>#DIV/0!</v>
      </c>
      <c r="I307" s="102">
        <f>G307/D307*100</f>
        <v>0</v>
      </c>
      <c r="J307" s="89"/>
      <c r="K307" s="69"/>
    </row>
    <row r="308" spans="2:11" s="3" customFormat="1" ht="26.25" customHeight="1">
      <c r="B308" s="193" t="s">
        <v>405</v>
      </c>
      <c r="C308" s="211" t="s">
        <v>406</v>
      </c>
      <c r="D308" s="103">
        <v>1097</v>
      </c>
      <c r="E308" s="103"/>
      <c r="F308" s="103">
        <v>1097</v>
      </c>
      <c r="G308" s="103">
        <v>1097</v>
      </c>
      <c r="H308" s="101">
        <f>G308/F308*100</f>
        <v>100</v>
      </c>
      <c r="I308" s="102"/>
      <c r="J308" s="89"/>
      <c r="K308" s="69"/>
    </row>
    <row r="309" spans="2:11" s="3" customFormat="1" ht="33.75" customHeight="1" hidden="1">
      <c r="B309" s="193" t="s">
        <v>329</v>
      </c>
      <c r="C309" s="145" t="s">
        <v>326</v>
      </c>
      <c r="D309" s="103">
        <v>0</v>
      </c>
      <c r="E309" s="103">
        <v>0</v>
      </c>
      <c r="F309" s="103">
        <v>0</v>
      </c>
      <c r="G309" s="103">
        <v>0</v>
      </c>
      <c r="H309" s="101" t="e">
        <f t="shared" si="31"/>
        <v>#DIV/0!</v>
      </c>
      <c r="I309" s="102" t="e">
        <f>G309/D309*100</f>
        <v>#DIV/0!</v>
      </c>
      <c r="J309" s="89" t="e">
        <f t="shared" si="32"/>
        <v>#DIV/0!</v>
      </c>
      <c r="K309" s="69"/>
    </row>
    <row r="310" spans="2:11" s="3" customFormat="1" ht="33.75" customHeight="1" hidden="1">
      <c r="B310" s="193" t="s">
        <v>330</v>
      </c>
      <c r="C310" s="145" t="s">
        <v>327</v>
      </c>
      <c r="D310" s="103">
        <v>0</v>
      </c>
      <c r="E310" s="103">
        <v>0</v>
      </c>
      <c r="F310" s="103">
        <v>0</v>
      </c>
      <c r="G310" s="103">
        <v>0</v>
      </c>
      <c r="H310" s="101" t="e">
        <f t="shared" si="31"/>
        <v>#DIV/0!</v>
      </c>
      <c r="I310" s="102"/>
      <c r="J310" s="89"/>
      <c r="K310" s="69"/>
    </row>
    <row r="311" spans="2:11" s="3" customFormat="1" ht="27.75" customHeight="1">
      <c r="B311" s="193" t="s">
        <v>519</v>
      </c>
      <c r="C311" s="145" t="s">
        <v>520</v>
      </c>
      <c r="D311" s="103">
        <v>2116.2</v>
      </c>
      <c r="E311" s="103">
        <v>4183.8</v>
      </c>
      <c r="F311" s="103"/>
      <c r="G311" s="103"/>
      <c r="H311" s="101" t="e">
        <f t="shared" si="31"/>
        <v>#DIV/0!</v>
      </c>
      <c r="I311" s="102"/>
      <c r="J311" s="89">
        <f t="shared" si="32"/>
        <v>0</v>
      </c>
      <c r="K311" s="69"/>
    </row>
    <row r="312" spans="2:11" s="3" customFormat="1" ht="22.5" customHeight="1">
      <c r="B312" s="193" t="s">
        <v>481</v>
      </c>
      <c r="C312" s="145" t="s">
        <v>564</v>
      </c>
      <c r="D312" s="103">
        <v>8428.9</v>
      </c>
      <c r="E312" s="103">
        <v>3391.5</v>
      </c>
      <c r="F312" s="103">
        <v>6657.7</v>
      </c>
      <c r="G312" s="103">
        <v>7394.3</v>
      </c>
      <c r="H312" s="101">
        <f t="shared" si="31"/>
        <v>111.06388091983719</v>
      </c>
      <c r="I312" s="102">
        <f>G312/D312*100</f>
        <v>87.72556324075502</v>
      </c>
      <c r="J312" s="89">
        <f t="shared" si="32"/>
        <v>218.02447294707358</v>
      </c>
      <c r="K312" s="69"/>
    </row>
    <row r="313" spans="2:11" s="3" customFormat="1" ht="17.25" customHeight="1">
      <c r="B313" s="193" t="s">
        <v>482</v>
      </c>
      <c r="C313" s="145" t="s">
        <v>338</v>
      </c>
      <c r="D313" s="103">
        <v>6722.1</v>
      </c>
      <c r="E313" s="103">
        <v>3740.7</v>
      </c>
      <c r="F313" s="103">
        <v>2966</v>
      </c>
      <c r="G313" s="103">
        <v>6722</v>
      </c>
      <c r="H313" s="101">
        <f>G313/F313*100</f>
        <v>226.63519892110585</v>
      </c>
      <c r="I313" s="102">
        <f>G313/D313*100</f>
        <v>99.99851236964639</v>
      </c>
      <c r="J313" s="89">
        <f t="shared" si="32"/>
        <v>179.69898682064854</v>
      </c>
      <c r="K313" s="69"/>
    </row>
    <row r="314" spans="2:11" s="3" customFormat="1" ht="32.25" customHeight="1">
      <c r="B314" s="193" t="s">
        <v>408</v>
      </c>
      <c r="C314" s="145" t="s">
        <v>409</v>
      </c>
      <c r="D314" s="103">
        <v>22257.3</v>
      </c>
      <c r="E314" s="103"/>
      <c r="F314" s="103">
        <v>11738</v>
      </c>
      <c r="G314" s="103">
        <v>22257.3</v>
      </c>
      <c r="H314" s="101">
        <f t="shared" si="31"/>
        <v>189.61748168342137</v>
      </c>
      <c r="I314" s="102"/>
      <c r="J314" s="89"/>
      <c r="K314" s="69"/>
    </row>
    <row r="315" spans="2:11" s="3" customFormat="1" ht="28.5" customHeight="1">
      <c r="B315" s="193" t="s">
        <v>480</v>
      </c>
      <c r="C315" s="145" t="s">
        <v>505</v>
      </c>
      <c r="D315" s="103">
        <v>14240.1</v>
      </c>
      <c r="E315" s="103"/>
      <c r="F315" s="103">
        <v>7100</v>
      </c>
      <c r="G315" s="103">
        <v>16751.3</v>
      </c>
      <c r="H315" s="101">
        <f>G315/F315*100</f>
        <v>235.9338028169014</v>
      </c>
      <c r="I315" s="102">
        <f>G315/D315*100</f>
        <v>117.63470762143524</v>
      </c>
      <c r="J315" s="234"/>
      <c r="K315" s="235"/>
    </row>
    <row r="316" spans="2:11" s="3" customFormat="1" ht="27" customHeight="1">
      <c r="B316" s="193" t="s">
        <v>570</v>
      </c>
      <c r="C316" s="145" t="s">
        <v>517</v>
      </c>
      <c r="D316" s="103">
        <v>145</v>
      </c>
      <c r="E316" s="103"/>
      <c r="F316" s="103"/>
      <c r="G316" s="103"/>
      <c r="H316" s="101"/>
      <c r="I316" s="102"/>
      <c r="J316" s="89"/>
      <c r="K316" s="69"/>
    </row>
    <row r="317" spans="2:11" s="3" customFormat="1" ht="29.25" customHeight="1">
      <c r="B317" s="193" t="s">
        <v>571</v>
      </c>
      <c r="C317" s="145" t="s">
        <v>533</v>
      </c>
      <c r="D317" s="103">
        <v>6166.9</v>
      </c>
      <c r="E317" s="103"/>
      <c r="F317" s="103">
        <v>3083</v>
      </c>
      <c r="G317" s="103">
        <v>6166.9</v>
      </c>
      <c r="H317" s="101">
        <f>G317/F317*100</f>
        <v>200.0291923451184</v>
      </c>
      <c r="I317" s="102"/>
      <c r="J317" s="89"/>
      <c r="K317" s="69"/>
    </row>
    <row r="318" spans="2:11" s="3" customFormat="1" ht="22.5" customHeight="1">
      <c r="B318" s="212" t="s">
        <v>348</v>
      </c>
      <c r="C318" s="213" t="s">
        <v>535</v>
      </c>
      <c r="D318" s="125">
        <f>D319+D320+D321</f>
        <v>239679</v>
      </c>
      <c r="E318" s="125">
        <f>E320+E321+E322</f>
        <v>194305</v>
      </c>
      <c r="F318" s="125" t="e">
        <f>F319+F320+F322+#REF!+F323</f>
        <v>#REF!</v>
      </c>
      <c r="G318" s="125">
        <f>G319+G320+G321</f>
        <v>241351.8</v>
      </c>
      <c r="H318" s="125" t="e">
        <f t="shared" si="31"/>
        <v>#REF!</v>
      </c>
      <c r="I318" s="90">
        <f>G318/D318*100</f>
        <v>100.69793348603757</v>
      </c>
      <c r="J318" s="90">
        <f t="shared" si="32"/>
        <v>124.21286122333444</v>
      </c>
      <c r="K318" s="69"/>
    </row>
    <row r="319" spans="2:11" s="3" customFormat="1" ht="31.5" customHeight="1">
      <c r="B319" s="193" t="s">
        <v>423</v>
      </c>
      <c r="C319" s="144" t="s">
        <v>349</v>
      </c>
      <c r="D319" s="103">
        <v>130</v>
      </c>
      <c r="E319" s="103">
        <v>0</v>
      </c>
      <c r="F319" s="103">
        <v>700</v>
      </c>
      <c r="G319" s="103">
        <v>232</v>
      </c>
      <c r="H319" s="103">
        <f>G319/F319*100</f>
        <v>33.14285714285714</v>
      </c>
      <c r="I319" s="102">
        <f>G319/D319*100</f>
        <v>178.46153846153848</v>
      </c>
      <c r="J319" s="89"/>
      <c r="K319" s="69"/>
    </row>
    <row r="320" spans="2:11" s="3" customFormat="1" ht="30.75" customHeight="1">
      <c r="B320" s="193" t="s">
        <v>483</v>
      </c>
      <c r="C320" s="144" t="s">
        <v>316</v>
      </c>
      <c r="D320" s="103">
        <v>239250</v>
      </c>
      <c r="E320" s="103">
        <v>194050</v>
      </c>
      <c r="F320" s="103">
        <v>178462</v>
      </c>
      <c r="G320" s="103">
        <v>239459</v>
      </c>
      <c r="H320" s="103">
        <f t="shared" si="31"/>
        <v>134.17926505362485</v>
      </c>
      <c r="I320" s="102">
        <f>G320/D320*100</f>
        <v>100.08735632183907</v>
      </c>
      <c r="J320" s="89">
        <f t="shared" si="32"/>
        <v>123.40066993043031</v>
      </c>
      <c r="K320" s="69"/>
    </row>
    <row r="321" spans="2:11" s="3" customFormat="1" ht="35.25" customHeight="1">
      <c r="B321" s="193" t="s">
        <v>484</v>
      </c>
      <c r="C321" s="144" t="s">
        <v>317</v>
      </c>
      <c r="D321" s="103">
        <v>299</v>
      </c>
      <c r="E321" s="103">
        <v>255</v>
      </c>
      <c r="F321" s="103">
        <v>182</v>
      </c>
      <c r="G321" s="103">
        <v>1660.8</v>
      </c>
      <c r="H321" s="103"/>
      <c r="I321" s="102"/>
      <c r="J321" s="89">
        <f>G321/E321*100</f>
        <v>651.2941176470588</v>
      </c>
      <c r="K321" s="69"/>
    </row>
    <row r="322" spans="2:11" s="3" customFormat="1" ht="0.75" customHeight="1" hidden="1">
      <c r="B322" s="193" t="s">
        <v>485</v>
      </c>
      <c r="C322" s="144"/>
      <c r="D322" s="103"/>
      <c r="E322" s="103"/>
      <c r="F322" s="103"/>
      <c r="G322" s="103"/>
      <c r="H322" s="103" t="e">
        <f>G322/F322*100</f>
        <v>#DIV/0!</v>
      </c>
      <c r="I322" s="102" t="e">
        <f>G322/D322*100</f>
        <v>#DIV/0!</v>
      </c>
      <c r="J322" s="89" t="e">
        <f>G322/E322*100</f>
        <v>#DIV/0!</v>
      </c>
      <c r="K322" s="69"/>
    </row>
    <row r="323" spans="2:11" s="3" customFormat="1" ht="0.75" customHeight="1" hidden="1">
      <c r="B323" s="193"/>
      <c r="C323" s="144"/>
      <c r="D323" s="103"/>
      <c r="E323" s="103"/>
      <c r="F323" s="103">
        <v>0</v>
      </c>
      <c r="G323" s="103">
        <v>0</v>
      </c>
      <c r="H323" s="103"/>
      <c r="I323" s="102" t="e">
        <f>G323/D323*100</f>
        <v>#DIV/0!</v>
      </c>
      <c r="J323" s="89"/>
      <c r="K323" s="69"/>
    </row>
    <row r="324" spans="2:11" s="3" customFormat="1" ht="43.5" customHeight="1">
      <c r="B324" s="193" t="s">
        <v>419</v>
      </c>
      <c r="C324" s="145" t="s">
        <v>421</v>
      </c>
      <c r="D324" s="103"/>
      <c r="E324" s="103"/>
      <c r="F324" s="103"/>
      <c r="G324" s="103">
        <v>280.4</v>
      </c>
      <c r="H324" s="103"/>
      <c r="I324" s="102"/>
      <c r="J324" s="89"/>
      <c r="K324" s="69"/>
    </row>
    <row r="325" spans="2:11" s="3" customFormat="1" ht="43.5" customHeight="1">
      <c r="B325" s="193" t="s">
        <v>420</v>
      </c>
      <c r="C325" s="145" t="s">
        <v>422</v>
      </c>
      <c r="D325" s="103">
        <v>-6110</v>
      </c>
      <c r="E325" s="103"/>
      <c r="F325" s="103"/>
      <c r="G325" s="103">
        <v>-7301.9</v>
      </c>
      <c r="H325" s="103"/>
      <c r="I325" s="102"/>
      <c r="J325" s="89"/>
      <c r="K325" s="69"/>
    </row>
    <row r="326" spans="2:11" s="3" customFormat="1" ht="28.5" customHeight="1" hidden="1">
      <c r="B326" s="156" t="s">
        <v>78</v>
      </c>
      <c r="C326" s="155" t="s">
        <v>77</v>
      </c>
      <c r="D326" s="154">
        <f>D327+D328+D329+D330+D331</f>
        <v>0</v>
      </c>
      <c r="E326" s="154">
        <f>E327+E328+E329+E330+E331</f>
        <v>0</v>
      </c>
      <c r="F326" s="154"/>
      <c r="G326" s="154">
        <f>G327+G328+G329+G330+G331</f>
        <v>0</v>
      </c>
      <c r="H326" s="125" t="e">
        <f t="shared" si="31"/>
        <v>#DIV/0!</v>
      </c>
      <c r="I326" s="89"/>
      <c r="J326" s="89"/>
      <c r="K326" s="69"/>
    </row>
    <row r="327" spans="2:11" s="3" customFormat="1" ht="47.25" customHeight="1" hidden="1">
      <c r="B327" s="156" t="s">
        <v>79</v>
      </c>
      <c r="C327" s="149" t="s">
        <v>270</v>
      </c>
      <c r="D327" s="154">
        <v>0</v>
      </c>
      <c r="E327" s="154">
        <v>0</v>
      </c>
      <c r="F327" s="154"/>
      <c r="G327" s="131">
        <v>0</v>
      </c>
      <c r="H327" s="125" t="e">
        <f t="shared" si="31"/>
        <v>#DIV/0!</v>
      </c>
      <c r="I327" s="89"/>
      <c r="J327" s="89"/>
      <c r="K327" s="69"/>
    </row>
    <row r="328" spans="2:11" s="3" customFormat="1" ht="45.75" customHeight="1" hidden="1">
      <c r="B328" s="156" t="s">
        <v>80</v>
      </c>
      <c r="C328" s="149" t="s">
        <v>272</v>
      </c>
      <c r="D328" s="154">
        <v>0</v>
      </c>
      <c r="E328" s="154">
        <v>0</v>
      </c>
      <c r="F328" s="154"/>
      <c r="G328" s="131">
        <v>0</v>
      </c>
      <c r="H328" s="125" t="e">
        <f t="shared" si="31"/>
        <v>#DIV/0!</v>
      </c>
      <c r="I328" s="89"/>
      <c r="J328" s="89"/>
      <c r="K328" s="69"/>
    </row>
    <row r="329" spans="2:11" s="3" customFormat="1" ht="41.25" customHeight="1" hidden="1">
      <c r="B329" s="156" t="s">
        <v>81</v>
      </c>
      <c r="C329" s="149" t="s">
        <v>271</v>
      </c>
      <c r="D329" s="154">
        <v>0</v>
      </c>
      <c r="E329" s="154">
        <v>0</v>
      </c>
      <c r="F329" s="154"/>
      <c r="G329" s="131">
        <v>0</v>
      </c>
      <c r="H329" s="125" t="e">
        <f t="shared" si="31"/>
        <v>#DIV/0!</v>
      </c>
      <c r="I329" s="89"/>
      <c r="J329" s="89"/>
      <c r="K329" s="69"/>
    </row>
    <row r="330" spans="2:11" s="3" customFormat="1" ht="24.75" hidden="1">
      <c r="B330" s="156" t="s">
        <v>82</v>
      </c>
      <c r="C330" s="149" t="s">
        <v>274</v>
      </c>
      <c r="D330" s="154">
        <v>0</v>
      </c>
      <c r="E330" s="154">
        <v>0</v>
      </c>
      <c r="F330" s="154"/>
      <c r="G330" s="131">
        <v>0</v>
      </c>
      <c r="H330" s="125" t="e">
        <f t="shared" si="31"/>
        <v>#DIV/0!</v>
      </c>
      <c r="I330" s="89"/>
      <c r="J330" s="89"/>
      <c r="K330" s="69"/>
    </row>
    <row r="331" spans="2:11" s="3" customFormat="1" ht="44.25" customHeight="1" hidden="1">
      <c r="B331" s="158" t="s">
        <v>307</v>
      </c>
      <c r="C331" s="149" t="s">
        <v>273</v>
      </c>
      <c r="D331" s="154">
        <v>0</v>
      </c>
      <c r="E331" s="154">
        <v>0</v>
      </c>
      <c r="F331" s="154"/>
      <c r="G331" s="131">
        <v>0</v>
      </c>
      <c r="H331" s="125" t="e">
        <f t="shared" si="31"/>
        <v>#DIV/0!</v>
      </c>
      <c r="I331" s="89"/>
      <c r="J331" s="89"/>
      <c r="K331" s="69"/>
    </row>
    <row r="332" spans="2:11" s="3" customFormat="1" ht="30.75" customHeight="1" hidden="1">
      <c r="B332" s="156" t="s">
        <v>308</v>
      </c>
      <c r="C332" s="155" t="s">
        <v>115</v>
      </c>
      <c r="D332" s="154">
        <v>0</v>
      </c>
      <c r="E332" s="154">
        <f>E334+E333+E335+E336</f>
        <v>0</v>
      </c>
      <c r="F332" s="154"/>
      <c r="G332" s="154">
        <f>G333</f>
        <v>0</v>
      </c>
      <c r="H332" s="125" t="e">
        <f t="shared" si="31"/>
        <v>#DIV/0!</v>
      </c>
      <c r="I332" s="89" t="e">
        <f>G332/D332*100</f>
        <v>#DIV/0!</v>
      </c>
      <c r="J332" s="89" t="e">
        <f>G332/E332*100</f>
        <v>#DIV/0!</v>
      </c>
      <c r="K332" s="69"/>
    </row>
    <row r="333" spans="2:11" s="3" customFormat="1" ht="24.75" hidden="1">
      <c r="B333" s="158" t="s">
        <v>305</v>
      </c>
      <c r="C333" s="149" t="s">
        <v>115</v>
      </c>
      <c r="D333" s="154">
        <v>0</v>
      </c>
      <c r="E333" s="154">
        <v>0</v>
      </c>
      <c r="F333" s="154"/>
      <c r="G333" s="131">
        <v>0</v>
      </c>
      <c r="H333" s="125" t="e">
        <f t="shared" si="31"/>
        <v>#DIV/0!</v>
      </c>
      <c r="I333" s="89"/>
      <c r="J333" s="89"/>
      <c r="K333" s="69"/>
    </row>
    <row r="334" spans="2:11" s="3" customFormat="1" ht="24.75" hidden="1">
      <c r="B334" s="156" t="s">
        <v>306</v>
      </c>
      <c r="C334" s="155" t="s">
        <v>115</v>
      </c>
      <c r="D334" s="154">
        <f>D335</f>
        <v>1408</v>
      </c>
      <c r="E334" s="154">
        <f>E335</f>
        <v>0</v>
      </c>
      <c r="F334" s="154"/>
      <c r="G334" s="131">
        <f>G335</f>
        <v>0</v>
      </c>
      <c r="H334" s="125" t="e">
        <f t="shared" si="31"/>
        <v>#DIV/0!</v>
      </c>
      <c r="I334" s="89"/>
      <c r="J334" s="89"/>
      <c r="K334" s="69"/>
    </row>
    <row r="335" spans="1:11" s="63" customFormat="1" ht="24.75" hidden="1">
      <c r="A335" s="62"/>
      <c r="B335" s="156"/>
      <c r="C335" s="149" t="s">
        <v>115</v>
      </c>
      <c r="D335" s="154">
        <v>1408</v>
      </c>
      <c r="E335" s="154">
        <v>0</v>
      </c>
      <c r="F335" s="154"/>
      <c r="G335" s="131">
        <v>0</v>
      </c>
      <c r="H335" s="125" t="e">
        <f t="shared" si="31"/>
        <v>#DIV/0!</v>
      </c>
      <c r="I335" s="89"/>
      <c r="J335" s="89"/>
      <c r="K335" s="69"/>
    </row>
    <row r="336" spans="1:11" s="63" customFormat="1" ht="15.75" hidden="1">
      <c r="A336" s="62"/>
      <c r="B336" s="97"/>
      <c r="C336" s="149"/>
      <c r="D336" s="154"/>
      <c r="E336" s="154"/>
      <c r="F336" s="154"/>
      <c r="G336" s="131"/>
      <c r="H336" s="125" t="e">
        <f t="shared" si="31"/>
        <v>#DIV/0!</v>
      </c>
      <c r="I336" s="89"/>
      <c r="J336" s="89"/>
      <c r="K336" s="69"/>
    </row>
    <row r="337" spans="2:11" s="3" customFormat="1" ht="15.75">
      <c r="B337" s="97"/>
      <c r="C337" s="229" t="s">
        <v>139</v>
      </c>
      <c r="D337" s="125">
        <f>D10+D163</f>
        <v>2989829.07</v>
      </c>
      <c r="E337" s="125" t="e">
        <f>E10+E163+#REF!</f>
        <v>#REF!</v>
      </c>
      <c r="F337" s="125" t="e">
        <f>F10+F163+#REF!</f>
        <v>#REF!</v>
      </c>
      <c r="G337" s="125">
        <f>G10+G163</f>
        <v>2595527.5</v>
      </c>
      <c r="H337" s="125" t="e">
        <f>G337/F337*100</f>
        <v>#REF!</v>
      </c>
      <c r="I337" s="89">
        <f>G337/D337*100</f>
        <v>86.81190259481959</v>
      </c>
      <c r="J337" s="90" t="e">
        <f>G337/E337*100</f>
        <v>#REF!</v>
      </c>
      <c r="K337" s="69"/>
    </row>
    <row r="338" spans="2:11" s="3" customFormat="1" ht="31.5">
      <c r="B338" s="97"/>
      <c r="C338" s="230" t="s">
        <v>339</v>
      </c>
      <c r="D338" s="125">
        <f>SUM(D10+D318)</f>
        <v>911606.9700000001</v>
      </c>
      <c r="E338" s="125" t="e">
        <f>SUM(E10+E318+#REF!)</f>
        <v>#REF!</v>
      </c>
      <c r="F338" s="125" t="e">
        <f>SUM(F10+F318+#REF!)</f>
        <v>#REF!</v>
      </c>
      <c r="G338" s="125">
        <f>SUM(G10+G318)</f>
        <v>829676.2</v>
      </c>
      <c r="H338" s="125" t="e">
        <f>G338/F338*100</f>
        <v>#REF!</v>
      </c>
      <c r="I338" s="89">
        <f>G338/D338*100</f>
        <v>91.01248973557101</v>
      </c>
      <c r="J338" s="90" t="e">
        <f>G338/E338*100</f>
        <v>#REF!</v>
      </c>
      <c r="K338" s="69"/>
    </row>
    <row r="339" spans="2:10" ht="38.25" customHeight="1">
      <c r="B339" s="88"/>
      <c r="C339" s="231" t="s">
        <v>331</v>
      </c>
      <c r="D339" s="125">
        <f>D10</f>
        <v>671927.9700000001</v>
      </c>
      <c r="E339" s="125" t="e">
        <f>E10+#REF!</f>
        <v>#REF!</v>
      </c>
      <c r="F339" s="125" t="e">
        <f>F10+#REF!</f>
        <v>#REF!</v>
      </c>
      <c r="G339" s="125">
        <f>G10</f>
        <v>588324.3999999999</v>
      </c>
      <c r="H339" s="125" t="e">
        <f>G339/F339*100</f>
        <v>#REF!</v>
      </c>
      <c r="I339" s="89">
        <f>G339/D339*100</f>
        <v>87.5576588960867</v>
      </c>
      <c r="J339" s="90" t="e">
        <f>G339/E339*100</f>
        <v>#REF!</v>
      </c>
    </row>
    <row r="340" spans="2:10" ht="15.75">
      <c r="B340" s="56"/>
      <c r="C340" s="56"/>
      <c r="D340" s="72"/>
      <c r="E340" s="72"/>
      <c r="F340" s="72"/>
      <c r="G340" s="72"/>
      <c r="H340" s="72"/>
      <c r="I340" s="73"/>
      <c r="J340" s="64"/>
    </row>
    <row r="341" spans="2:10" ht="15.75">
      <c r="B341" s="56"/>
      <c r="C341" s="56"/>
      <c r="D341" s="72"/>
      <c r="E341" s="72"/>
      <c r="F341" s="72"/>
      <c r="G341" s="74"/>
      <c r="H341" s="74"/>
      <c r="I341" s="73"/>
      <c r="J341" s="64"/>
    </row>
    <row r="342" spans="2:10" ht="15.75">
      <c r="B342" s="56"/>
      <c r="C342" s="56"/>
      <c r="D342" s="72"/>
      <c r="E342" s="72"/>
      <c r="F342" s="72"/>
      <c r="G342" s="72"/>
      <c r="H342" s="72"/>
      <c r="I342" s="73"/>
      <c r="J342" s="64"/>
    </row>
    <row r="343" spans="2:10" ht="15.75">
      <c r="B343" s="57"/>
      <c r="C343" s="56"/>
      <c r="D343" s="72"/>
      <c r="E343" s="72"/>
      <c r="F343" s="72"/>
      <c r="G343" s="72"/>
      <c r="H343" s="72"/>
      <c r="I343" s="73"/>
      <c r="J343" s="64"/>
    </row>
    <row r="344" spans="2:11" s="32" customFormat="1" ht="15.75">
      <c r="B344" s="58"/>
      <c r="C344" s="58"/>
      <c r="D344" s="95"/>
      <c r="E344" s="243"/>
      <c r="F344" s="243"/>
      <c r="G344" s="244"/>
      <c r="H344" s="96"/>
      <c r="I344" s="75"/>
      <c r="J344" s="65"/>
      <c r="K344" s="70"/>
    </row>
    <row r="345" spans="3:11" s="32" customFormat="1" ht="15.75">
      <c r="C345" s="58"/>
      <c r="D345" s="95"/>
      <c r="E345" s="71"/>
      <c r="F345" s="71"/>
      <c r="G345" s="71"/>
      <c r="H345" s="71"/>
      <c r="I345" s="75"/>
      <c r="J345" s="65"/>
      <c r="K345" s="70"/>
    </row>
    <row r="346" spans="2:11" s="32" customFormat="1" ht="15.75">
      <c r="B346" s="11"/>
      <c r="C346" s="46"/>
      <c r="D346" s="76"/>
      <c r="E346" s="77"/>
      <c r="F346" s="77"/>
      <c r="G346" s="78"/>
      <c r="H346" s="78"/>
      <c r="I346" s="79"/>
      <c r="J346" s="66"/>
      <c r="K346" s="70"/>
    </row>
    <row r="347" spans="2:11" s="32" customFormat="1" ht="15.75">
      <c r="B347" s="11"/>
      <c r="C347" s="47"/>
      <c r="D347" s="76"/>
      <c r="E347" s="76"/>
      <c r="F347" s="76"/>
      <c r="G347" s="76"/>
      <c r="H347" s="76"/>
      <c r="I347" s="79"/>
      <c r="J347" s="66"/>
      <c r="K347" s="70"/>
    </row>
    <row r="348" spans="2:11" s="32" customFormat="1" ht="15.75">
      <c r="B348" s="11"/>
      <c r="C348" s="47"/>
      <c r="D348" s="76"/>
      <c r="E348" s="76"/>
      <c r="F348" s="76"/>
      <c r="G348" s="76"/>
      <c r="H348" s="76"/>
      <c r="I348" s="79"/>
      <c r="J348" s="66"/>
      <c r="K348" s="70"/>
    </row>
    <row r="349" spans="2:11" s="32" customFormat="1" ht="15.75">
      <c r="B349" s="17"/>
      <c r="C349" s="4"/>
      <c r="D349" s="76"/>
      <c r="E349" s="76"/>
      <c r="F349" s="76"/>
      <c r="G349" s="76"/>
      <c r="H349" s="76"/>
      <c r="I349" s="79"/>
      <c r="J349" s="66"/>
      <c r="K349" s="70"/>
    </row>
    <row r="350" spans="2:11" s="32" customFormat="1" ht="15.75">
      <c r="B350" s="6"/>
      <c r="C350" s="5"/>
      <c r="D350" s="80"/>
      <c r="E350" s="80"/>
      <c r="F350" s="80"/>
      <c r="G350" s="80"/>
      <c r="H350" s="80"/>
      <c r="I350" s="79"/>
      <c r="J350" s="66"/>
      <c r="K350" s="70"/>
    </row>
    <row r="351" spans="2:11" s="32" customFormat="1" ht="15.75">
      <c r="B351" s="31"/>
      <c r="C351" s="7"/>
      <c r="D351" s="78"/>
      <c r="E351" s="78"/>
      <c r="F351" s="78"/>
      <c r="G351" s="78"/>
      <c r="H351" s="78"/>
      <c r="I351" s="79"/>
      <c r="J351" s="66"/>
      <c r="K351" s="70"/>
    </row>
    <row r="352" spans="2:11" s="32" customFormat="1" ht="15.75">
      <c r="B352" s="31"/>
      <c r="C352" s="8"/>
      <c r="D352" s="78"/>
      <c r="E352" s="78"/>
      <c r="F352" s="78"/>
      <c r="G352" s="78"/>
      <c r="H352" s="78"/>
      <c r="I352" s="79"/>
      <c r="J352" s="66"/>
      <c r="K352" s="70"/>
    </row>
    <row r="353" spans="2:11" s="32" customFormat="1" ht="15.75">
      <c r="B353" s="31"/>
      <c r="C353" s="9"/>
      <c r="D353" s="78"/>
      <c r="E353" s="78"/>
      <c r="F353" s="78"/>
      <c r="G353" s="78"/>
      <c r="H353" s="78"/>
      <c r="I353" s="79"/>
      <c r="J353" s="66"/>
      <c r="K353" s="70"/>
    </row>
    <row r="354" spans="2:11" s="32" customFormat="1" ht="15.75">
      <c r="B354" s="31"/>
      <c r="C354" s="9"/>
      <c r="D354" s="78"/>
      <c r="E354" s="78"/>
      <c r="F354" s="78"/>
      <c r="G354" s="78"/>
      <c r="H354" s="78"/>
      <c r="I354" s="79"/>
      <c r="J354" s="66"/>
      <c r="K354" s="70"/>
    </row>
    <row r="355" spans="2:11" s="32" customFormat="1" ht="15.75">
      <c r="B355" s="31"/>
      <c r="C355" s="10"/>
      <c r="D355" s="78"/>
      <c r="E355" s="78"/>
      <c r="F355" s="78"/>
      <c r="G355" s="78"/>
      <c r="H355" s="78"/>
      <c r="I355" s="79"/>
      <c r="J355" s="66"/>
      <c r="K355" s="70"/>
    </row>
    <row r="356" spans="2:11" s="32" customFormat="1" ht="15.75">
      <c r="B356" s="31"/>
      <c r="C356" s="7"/>
      <c r="D356" s="78"/>
      <c r="E356" s="78"/>
      <c r="F356" s="78"/>
      <c r="G356" s="78"/>
      <c r="H356" s="78"/>
      <c r="I356" s="79"/>
      <c r="J356" s="66"/>
      <c r="K356" s="70"/>
    </row>
    <row r="357" spans="2:11" s="32" customFormat="1" ht="15.75">
      <c r="B357" s="11"/>
      <c r="C357" s="48"/>
      <c r="D357" s="78"/>
      <c r="E357" s="78"/>
      <c r="F357" s="78"/>
      <c r="G357" s="78"/>
      <c r="H357" s="78"/>
      <c r="I357" s="79"/>
      <c r="J357" s="66"/>
      <c r="K357" s="70"/>
    </row>
    <row r="358" spans="3:11" s="32" customFormat="1" ht="15.75">
      <c r="C358" s="4"/>
      <c r="D358" s="80"/>
      <c r="E358" s="80"/>
      <c r="F358" s="80"/>
      <c r="G358" s="80"/>
      <c r="H358" s="80"/>
      <c r="I358" s="79"/>
      <c r="J358" s="66"/>
      <c r="K358" s="70"/>
    </row>
    <row r="359" spans="2:11" s="32" customFormat="1" ht="15.75">
      <c r="B359" s="17"/>
      <c r="C359" s="5"/>
      <c r="D359" s="76"/>
      <c r="E359" s="78"/>
      <c r="F359" s="78"/>
      <c r="G359" s="78"/>
      <c r="H359" s="78"/>
      <c r="I359" s="79"/>
      <c r="J359" s="66"/>
      <c r="K359" s="70"/>
    </row>
    <row r="360" spans="2:11" s="32" customFormat="1" ht="15.75">
      <c r="B360" s="49"/>
      <c r="C360" s="5"/>
      <c r="D360" s="80"/>
      <c r="E360" s="80"/>
      <c r="F360" s="80"/>
      <c r="G360" s="80"/>
      <c r="H360" s="80"/>
      <c r="I360" s="79"/>
      <c r="J360" s="66"/>
      <c r="K360" s="70"/>
    </row>
    <row r="361" spans="2:11" s="32" customFormat="1" ht="15.75">
      <c r="B361" s="49"/>
      <c r="C361" s="2"/>
      <c r="D361" s="81"/>
      <c r="E361" s="78"/>
      <c r="F361" s="78"/>
      <c r="G361" s="78"/>
      <c r="H361" s="78"/>
      <c r="I361" s="79"/>
      <c r="J361" s="66"/>
      <c r="K361" s="70"/>
    </row>
    <row r="362" spans="3:11" s="32" customFormat="1" ht="15.75">
      <c r="C362" s="2"/>
      <c r="D362" s="81"/>
      <c r="E362" s="78"/>
      <c r="F362" s="78"/>
      <c r="G362" s="78"/>
      <c r="H362" s="78"/>
      <c r="I362" s="79"/>
      <c r="J362" s="66"/>
      <c r="K362" s="70"/>
    </row>
    <row r="363" spans="2:11" s="32" customFormat="1" ht="15.75">
      <c r="B363" s="17"/>
      <c r="C363" s="5"/>
      <c r="D363" s="76"/>
      <c r="E363" s="78"/>
      <c r="F363" s="78"/>
      <c r="G363" s="78"/>
      <c r="H363" s="78"/>
      <c r="I363" s="79"/>
      <c r="J363" s="66"/>
      <c r="K363" s="70"/>
    </row>
    <row r="364" spans="2:11" s="32" customFormat="1" ht="15.75">
      <c r="B364" s="17"/>
      <c r="C364" s="5"/>
      <c r="D364" s="80"/>
      <c r="E364" s="80"/>
      <c r="F364" s="80"/>
      <c r="G364" s="76"/>
      <c r="H364" s="76"/>
      <c r="I364" s="79"/>
      <c r="J364" s="66"/>
      <c r="K364" s="70"/>
    </row>
    <row r="365" spans="2:11" s="32" customFormat="1" ht="15.75">
      <c r="B365" s="11"/>
      <c r="C365" s="5"/>
      <c r="D365" s="80"/>
      <c r="E365" s="80"/>
      <c r="F365" s="80"/>
      <c r="G365" s="76"/>
      <c r="H365" s="76"/>
      <c r="I365" s="79"/>
      <c r="J365" s="66"/>
      <c r="K365" s="70"/>
    </row>
    <row r="366" spans="2:11" s="32" customFormat="1" ht="15.75">
      <c r="B366" s="17"/>
      <c r="C366" s="4"/>
      <c r="D366" s="76"/>
      <c r="E366" s="76"/>
      <c r="F366" s="76"/>
      <c r="G366" s="76"/>
      <c r="H366" s="76"/>
      <c r="I366" s="79"/>
      <c r="J366" s="66"/>
      <c r="K366" s="70"/>
    </row>
    <row r="367" spans="2:11" s="32" customFormat="1" ht="15.75">
      <c r="B367" s="31"/>
      <c r="C367" s="5"/>
      <c r="D367" s="81"/>
      <c r="E367" s="81"/>
      <c r="F367" s="81"/>
      <c r="G367" s="81"/>
      <c r="H367" s="81"/>
      <c r="I367" s="79"/>
      <c r="J367" s="66"/>
      <c r="K367" s="70"/>
    </row>
    <row r="368" spans="2:11" s="32" customFormat="1" ht="15.75">
      <c r="B368" s="31"/>
      <c r="C368" s="12"/>
      <c r="D368" s="78"/>
      <c r="E368" s="78"/>
      <c r="F368" s="78"/>
      <c r="G368" s="78"/>
      <c r="H368" s="78"/>
      <c r="I368" s="79"/>
      <c r="J368" s="66"/>
      <c r="K368" s="70"/>
    </row>
    <row r="369" spans="2:11" s="32" customFormat="1" ht="15.75">
      <c r="B369" s="13"/>
      <c r="C369" s="12"/>
      <c r="D369" s="78"/>
      <c r="E369" s="78"/>
      <c r="F369" s="78"/>
      <c r="G369" s="78"/>
      <c r="H369" s="78"/>
      <c r="I369" s="79"/>
      <c r="J369" s="66"/>
      <c r="K369" s="70"/>
    </row>
    <row r="370" spans="2:11" s="32" customFormat="1" ht="15.75">
      <c r="B370" s="15"/>
      <c r="C370" s="14"/>
      <c r="D370" s="81"/>
      <c r="E370" s="81"/>
      <c r="F370" s="81"/>
      <c r="G370" s="81"/>
      <c r="H370" s="81"/>
      <c r="I370" s="79"/>
      <c r="J370" s="66"/>
      <c r="K370" s="70"/>
    </row>
    <row r="371" spans="2:11" s="32" customFormat="1" ht="15.75">
      <c r="B371" s="15"/>
      <c r="C371" s="16"/>
      <c r="D371" s="78"/>
      <c r="E371" s="78"/>
      <c r="F371" s="78"/>
      <c r="G371" s="81"/>
      <c r="H371" s="81"/>
      <c r="I371" s="79"/>
      <c r="J371" s="66"/>
      <c r="K371" s="70"/>
    </row>
    <row r="372" spans="2:11" s="32" customFormat="1" ht="15.75">
      <c r="B372" s="17"/>
      <c r="C372" s="16"/>
      <c r="D372" s="78"/>
      <c r="E372" s="78"/>
      <c r="F372" s="78"/>
      <c r="G372" s="81"/>
      <c r="H372" s="81"/>
      <c r="I372" s="79"/>
      <c r="J372" s="66"/>
      <c r="K372" s="70"/>
    </row>
    <row r="373" spans="2:11" s="32" customFormat="1" ht="15.75">
      <c r="B373" s="19"/>
      <c r="C373" s="18"/>
      <c r="D373" s="81"/>
      <c r="E373" s="81"/>
      <c r="F373" s="81"/>
      <c r="G373" s="81"/>
      <c r="H373" s="81"/>
      <c r="I373" s="79"/>
      <c r="J373" s="66"/>
      <c r="K373" s="70"/>
    </row>
    <row r="374" spans="2:11" s="32" customFormat="1" ht="15.75">
      <c r="B374" s="19"/>
      <c r="C374" s="9"/>
      <c r="D374" s="78"/>
      <c r="E374" s="78"/>
      <c r="F374" s="78"/>
      <c r="G374" s="78"/>
      <c r="H374" s="78"/>
      <c r="I374" s="79"/>
      <c r="J374" s="66"/>
      <c r="K374" s="70"/>
    </row>
    <row r="375" spans="2:11" s="32" customFormat="1" ht="15.75">
      <c r="B375" s="19"/>
      <c r="C375" s="9"/>
      <c r="D375" s="78"/>
      <c r="E375" s="78"/>
      <c r="F375" s="78"/>
      <c r="G375" s="78"/>
      <c r="H375" s="78"/>
      <c r="I375" s="79"/>
      <c r="J375" s="66"/>
      <c r="K375" s="70"/>
    </row>
    <row r="376" spans="2:11" s="32" customFormat="1" ht="15.75">
      <c r="B376" s="19"/>
      <c r="C376" s="9"/>
      <c r="D376" s="78"/>
      <c r="E376" s="78"/>
      <c r="F376" s="78"/>
      <c r="G376" s="78"/>
      <c r="H376" s="78"/>
      <c r="I376" s="79"/>
      <c r="J376" s="66"/>
      <c r="K376" s="70"/>
    </row>
    <row r="377" spans="2:11" s="32" customFormat="1" ht="15.75">
      <c r="B377" s="19"/>
      <c r="C377" s="9"/>
      <c r="D377" s="78"/>
      <c r="E377" s="78"/>
      <c r="F377" s="78"/>
      <c r="G377" s="78"/>
      <c r="H377" s="78"/>
      <c r="I377" s="79"/>
      <c r="J377" s="66"/>
      <c r="K377" s="70"/>
    </row>
    <row r="378" spans="2:11" s="32" customFormat="1" ht="15.75">
      <c r="B378" s="19"/>
      <c r="C378" s="9"/>
      <c r="D378" s="78"/>
      <c r="E378" s="78"/>
      <c r="F378" s="78"/>
      <c r="G378" s="78"/>
      <c r="H378" s="78"/>
      <c r="I378" s="79"/>
      <c r="J378" s="66"/>
      <c r="K378" s="70"/>
    </row>
    <row r="379" spans="2:11" s="32" customFormat="1" ht="15.75">
      <c r="B379" s="11"/>
      <c r="C379" s="9"/>
      <c r="D379" s="78"/>
      <c r="E379" s="78"/>
      <c r="F379" s="78"/>
      <c r="G379" s="78"/>
      <c r="H379" s="78"/>
      <c r="I379" s="79"/>
      <c r="J379" s="66"/>
      <c r="K379" s="70"/>
    </row>
    <row r="380" spans="2:11" s="32" customFormat="1" ht="15.75">
      <c r="B380" s="17"/>
      <c r="C380" s="20"/>
      <c r="D380" s="76"/>
      <c r="E380" s="76"/>
      <c r="F380" s="76"/>
      <c r="G380" s="76"/>
      <c r="H380" s="76"/>
      <c r="I380" s="79"/>
      <c r="J380" s="66"/>
      <c r="K380" s="70"/>
    </row>
    <row r="381" spans="2:11" s="32" customFormat="1" ht="15.75">
      <c r="B381" s="31"/>
      <c r="C381" s="21"/>
      <c r="D381" s="81"/>
      <c r="E381" s="81"/>
      <c r="F381" s="81"/>
      <c r="G381" s="81"/>
      <c r="H381" s="81"/>
      <c r="I381" s="79"/>
      <c r="J381" s="66"/>
      <c r="K381" s="70"/>
    </row>
    <row r="382" spans="2:11" s="32" customFormat="1" ht="15.75">
      <c r="B382" s="17"/>
      <c r="C382" s="22"/>
      <c r="D382" s="78"/>
      <c r="E382" s="78"/>
      <c r="F382" s="78"/>
      <c r="G382" s="78"/>
      <c r="H382" s="78"/>
      <c r="I382" s="79"/>
      <c r="J382" s="66"/>
      <c r="K382" s="70"/>
    </row>
    <row r="383" spans="2:11" s="32" customFormat="1" ht="15.75">
      <c r="B383" s="17"/>
      <c r="C383" s="23"/>
      <c r="D383" s="81"/>
      <c r="E383" s="81"/>
      <c r="F383" s="81"/>
      <c r="G383" s="81"/>
      <c r="H383" s="81"/>
      <c r="I383" s="79"/>
      <c r="J383" s="66"/>
      <c r="K383" s="70"/>
    </row>
    <row r="384" spans="2:11" s="32" customFormat="1" ht="15.75">
      <c r="B384" s="31"/>
      <c r="C384" s="24"/>
      <c r="D384" s="81"/>
      <c r="E384" s="81"/>
      <c r="F384" s="81"/>
      <c r="G384" s="81"/>
      <c r="H384" s="81"/>
      <c r="I384" s="79"/>
      <c r="J384" s="66"/>
      <c r="K384" s="70"/>
    </row>
    <row r="385" spans="2:11" s="32" customFormat="1" ht="15.75">
      <c r="B385" s="31"/>
      <c r="C385" s="10"/>
      <c r="D385" s="81"/>
      <c r="E385" s="81"/>
      <c r="F385" s="81"/>
      <c r="G385" s="81"/>
      <c r="H385" s="81"/>
      <c r="I385" s="79"/>
      <c r="J385" s="66"/>
      <c r="K385" s="70"/>
    </row>
    <row r="386" spans="2:11" s="32" customFormat="1" ht="15.75">
      <c r="B386" s="31"/>
      <c r="C386" s="25"/>
      <c r="D386" s="78"/>
      <c r="E386" s="78"/>
      <c r="F386" s="78"/>
      <c r="G386" s="78"/>
      <c r="H386" s="78"/>
      <c r="I386" s="79"/>
      <c r="J386" s="66"/>
      <c r="K386" s="70"/>
    </row>
    <row r="387" spans="2:11" s="32" customFormat="1" ht="15.75">
      <c r="B387" s="31"/>
      <c r="C387" s="26"/>
      <c r="D387" s="78"/>
      <c r="E387" s="78"/>
      <c r="F387" s="78"/>
      <c r="G387" s="78"/>
      <c r="H387" s="78"/>
      <c r="I387" s="79"/>
      <c r="J387" s="66"/>
      <c r="K387" s="70"/>
    </row>
    <row r="388" spans="2:11" s="32" customFormat="1" ht="15.75">
      <c r="B388" s="31"/>
      <c r="C388" s="26"/>
      <c r="D388" s="78"/>
      <c r="E388" s="81"/>
      <c r="F388" s="81"/>
      <c r="G388" s="81"/>
      <c r="H388" s="81"/>
      <c r="I388" s="79"/>
      <c r="J388" s="66"/>
      <c r="K388" s="70"/>
    </row>
    <row r="389" spans="2:11" s="32" customFormat="1" ht="15.75">
      <c r="B389" s="11"/>
      <c r="C389" s="27"/>
      <c r="D389" s="78"/>
      <c r="E389" s="81"/>
      <c r="F389" s="81"/>
      <c r="G389" s="81"/>
      <c r="H389" s="81"/>
      <c r="I389" s="79"/>
      <c r="J389" s="66"/>
      <c r="K389" s="70"/>
    </row>
    <row r="390" spans="2:11" s="32" customFormat="1" ht="15.75">
      <c r="B390" s="17"/>
      <c r="C390" s="28"/>
      <c r="D390" s="76"/>
      <c r="E390" s="76"/>
      <c r="F390" s="76"/>
      <c r="G390" s="76"/>
      <c r="H390" s="76"/>
      <c r="I390" s="79"/>
      <c r="J390" s="66"/>
      <c r="K390" s="70"/>
    </row>
    <row r="391" spans="2:11" s="32" customFormat="1" ht="15.75">
      <c r="B391" s="29"/>
      <c r="C391" s="24"/>
      <c r="D391" s="78"/>
      <c r="E391" s="78"/>
      <c r="F391" s="78"/>
      <c r="G391" s="78"/>
      <c r="H391" s="78"/>
      <c r="I391" s="79"/>
      <c r="J391" s="66"/>
      <c r="K391" s="70"/>
    </row>
    <row r="392" spans="2:11" s="32" customFormat="1" ht="15.75">
      <c r="B392" s="29"/>
      <c r="C392" s="7"/>
      <c r="D392" s="78"/>
      <c r="E392" s="78"/>
      <c r="F392" s="78"/>
      <c r="G392" s="78"/>
      <c r="H392" s="78"/>
      <c r="I392" s="79"/>
      <c r="J392" s="66"/>
      <c r="K392" s="70"/>
    </row>
    <row r="393" spans="2:11" s="32" customFormat="1" ht="15.75">
      <c r="B393" s="29"/>
      <c r="C393" s="2"/>
      <c r="D393" s="78"/>
      <c r="E393" s="78"/>
      <c r="F393" s="78"/>
      <c r="G393" s="78"/>
      <c r="H393" s="78"/>
      <c r="I393" s="79"/>
      <c r="J393" s="66"/>
      <c r="K393" s="70"/>
    </row>
    <row r="394" spans="2:11" s="32" customFormat="1" ht="15.75">
      <c r="B394" s="31"/>
      <c r="C394" s="2"/>
      <c r="D394" s="78"/>
      <c r="E394" s="78"/>
      <c r="F394" s="78"/>
      <c r="G394" s="78"/>
      <c r="H394" s="78"/>
      <c r="I394" s="79"/>
      <c r="J394" s="66"/>
      <c r="K394" s="70"/>
    </row>
    <row r="395" spans="2:11" s="32" customFormat="1" ht="15.75">
      <c r="B395" s="25"/>
      <c r="C395" s="30"/>
      <c r="D395" s="78"/>
      <c r="E395" s="78"/>
      <c r="F395" s="78"/>
      <c r="G395" s="78"/>
      <c r="H395" s="78"/>
      <c r="I395" s="79"/>
      <c r="J395" s="66"/>
      <c r="K395" s="70"/>
    </row>
    <row r="396" spans="2:11" s="32" customFormat="1" ht="15.75">
      <c r="B396" s="35"/>
      <c r="C396" s="25"/>
      <c r="D396" s="78"/>
      <c r="E396" s="78"/>
      <c r="F396" s="78"/>
      <c r="G396" s="78"/>
      <c r="H396" s="78"/>
      <c r="I396" s="79"/>
      <c r="J396" s="66"/>
      <c r="K396" s="70"/>
    </row>
    <row r="397" spans="2:11" s="32" customFormat="1" ht="15.75">
      <c r="B397" s="50"/>
      <c r="C397" s="18"/>
      <c r="D397" s="78"/>
      <c r="E397" s="78"/>
      <c r="F397" s="78"/>
      <c r="G397" s="78"/>
      <c r="H397" s="78"/>
      <c r="I397" s="79"/>
      <c r="J397" s="66"/>
      <c r="K397" s="70"/>
    </row>
    <row r="398" spans="2:11" s="32" customFormat="1" ht="15.75">
      <c r="B398" s="50"/>
      <c r="C398" s="31"/>
      <c r="D398" s="78"/>
      <c r="E398" s="78"/>
      <c r="F398" s="78"/>
      <c r="G398" s="78"/>
      <c r="H398" s="78"/>
      <c r="I398" s="79"/>
      <c r="J398" s="66"/>
      <c r="K398" s="70"/>
    </row>
    <row r="399" spans="3:11" s="32" customFormat="1" ht="15.75">
      <c r="C399" s="31"/>
      <c r="D399" s="78"/>
      <c r="E399" s="78"/>
      <c r="F399" s="78"/>
      <c r="G399" s="78"/>
      <c r="H399" s="78"/>
      <c r="I399" s="79"/>
      <c r="J399" s="66"/>
      <c r="K399" s="70"/>
    </row>
    <row r="400" spans="2:11" s="32" customFormat="1" ht="15.75">
      <c r="B400" s="1"/>
      <c r="C400" s="51"/>
      <c r="D400" s="80"/>
      <c r="E400" s="80"/>
      <c r="F400" s="80"/>
      <c r="G400" s="80"/>
      <c r="H400" s="80"/>
      <c r="I400" s="79"/>
      <c r="J400" s="66"/>
      <c r="K400" s="70"/>
    </row>
    <row r="401" spans="2:11" s="32" customFormat="1" ht="15.75">
      <c r="B401" s="11"/>
      <c r="C401" s="51"/>
      <c r="D401" s="76"/>
      <c r="E401" s="76"/>
      <c r="F401" s="76"/>
      <c r="G401" s="76"/>
      <c r="H401" s="76"/>
      <c r="I401" s="79"/>
      <c r="J401" s="66"/>
      <c r="K401" s="70"/>
    </row>
    <row r="402" spans="2:11" s="32" customFormat="1" ht="15.75">
      <c r="B402" s="17"/>
      <c r="C402" s="28"/>
      <c r="D402" s="76"/>
      <c r="E402" s="76"/>
      <c r="F402" s="76"/>
      <c r="G402" s="76"/>
      <c r="H402" s="76"/>
      <c r="I402" s="79"/>
      <c r="J402" s="66"/>
      <c r="K402" s="70"/>
    </row>
    <row r="403" spans="2:11" s="32" customFormat="1" ht="15.75">
      <c r="B403" s="17"/>
      <c r="C403" s="24"/>
      <c r="D403" s="76"/>
      <c r="E403" s="78"/>
      <c r="F403" s="78"/>
      <c r="G403" s="78"/>
      <c r="H403" s="78"/>
      <c r="I403" s="79"/>
      <c r="J403" s="66"/>
      <c r="K403" s="70"/>
    </row>
    <row r="404" spans="2:11" s="32" customFormat="1" ht="15.75">
      <c r="B404" s="31"/>
      <c r="C404" s="18"/>
      <c r="D404" s="81"/>
      <c r="E404" s="81"/>
      <c r="F404" s="81"/>
      <c r="G404" s="81"/>
      <c r="H404" s="81"/>
      <c r="I404" s="79"/>
      <c r="J404" s="66"/>
      <c r="K404" s="70"/>
    </row>
    <row r="405" spans="2:11" s="32" customFormat="1" ht="15.75">
      <c r="B405" s="17"/>
      <c r="C405" s="25"/>
      <c r="D405" s="78"/>
      <c r="E405" s="78"/>
      <c r="F405" s="78"/>
      <c r="G405" s="78"/>
      <c r="H405" s="78"/>
      <c r="I405" s="79"/>
      <c r="J405" s="66"/>
      <c r="K405" s="70"/>
    </row>
    <row r="406" spans="2:11" s="32" customFormat="1" ht="15.75">
      <c r="B406" s="31"/>
      <c r="C406" s="24"/>
      <c r="D406" s="78"/>
      <c r="E406" s="78"/>
      <c r="F406" s="78"/>
      <c r="G406" s="78"/>
      <c r="H406" s="78"/>
      <c r="I406" s="79"/>
      <c r="J406" s="66"/>
      <c r="K406" s="70"/>
    </row>
    <row r="407" spans="2:11" s="32" customFormat="1" ht="15.75">
      <c r="B407" s="18"/>
      <c r="C407" s="25"/>
      <c r="D407" s="78"/>
      <c r="E407" s="78"/>
      <c r="F407" s="78"/>
      <c r="G407" s="78"/>
      <c r="H407" s="78"/>
      <c r="I407" s="79"/>
      <c r="J407" s="66"/>
      <c r="K407" s="70"/>
    </row>
    <row r="408" spans="2:11" s="32" customFormat="1" ht="15.75">
      <c r="B408" s="27"/>
      <c r="C408" s="24"/>
      <c r="D408" s="81"/>
      <c r="E408" s="81"/>
      <c r="F408" s="81"/>
      <c r="G408" s="81"/>
      <c r="H408" s="81"/>
      <c r="I408" s="79"/>
      <c r="J408" s="66"/>
      <c r="K408" s="70"/>
    </row>
    <row r="409" spans="2:11" s="32" customFormat="1" ht="15.75">
      <c r="B409" s="31"/>
      <c r="C409" s="26"/>
      <c r="D409" s="78"/>
      <c r="E409" s="78"/>
      <c r="F409" s="78"/>
      <c r="G409" s="78"/>
      <c r="H409" s="78"/>
      <c r="I409" s="79"/>
      <c r="J409" s="66"/>
      <c r="K409" s="70"/>
    </row>
    <row r="410" spans="2:11" s="32" customFormat="1" ht="15.75">
      <c r="B410" s="31"/>
      <c r="C410" s="10"/>
      <c r="D410" s="78"/>
      <c r="E410" s="78"/>
      <c r="F410" s="78"/>
      <c r="G410" s="78"/>
      <c r="H410" s="78"/>
      <c r="I410" s="79"/>
      <c r="J410" s="66"/>
      <c r="K410" s="70"/>
    </row>
    <row r="411" spans="2:11" s="32" customFormat="1" ht="15.75">
      <c r="B411" s="25"/>
      <c r="C411" s="10"/>
      <c r="D411" s="78"/>
      <c r="E411" s="78"/>
      <c r="F411" s="78"/>
      <c r="G411" s="78"/>
      <c r="H411" s="78"/>
      <c r="I411" s="79"/>
      <c r="J411" s="66"/>
      <c r="K411" s="70"/>
    </row>
    <row r="412" spans="2:11" s="32" customFormat="1" ht="15.75">
      <c r="B412" s="25"/>
      <c r="C412" s="10"/>
      <c r="D412" s="78"/>
      <c r="E412" s="78"/>
      <c r="F412" s="78"/>
      <c r="G412" s="78"/>
      <c r="H412" s="78"/>
      <c r="I412" s="79"/>
      <c r="J412" s="66"/>
      <c r="K412" s="70"/>
    </row>
    <row r="413" spans="2:11" s="32" customFormat="1" ht="15.75">
      <c r="B413" s="25"/>
      <c r="C413" s="10"/>
      <c r="D413" s="78"/>
      <c r="E413" s="78"/>
      <c r="F413" s="78"/>
      <c r="G413" s="78"/>
      <c r="H413" s="78"/>
      <c r="I413" s="79"/>
      <c r="J413" s="66"/>
      <c r="K413" s="70"/>
    </row>
    <row r="414" spans="2:11" s="32" customFormat="1" ht="15.75">
      <c r="B414" s="27"/>
      <c r="C414" s="10"/>
      <c r="D414" s="82"/>
      <c r="E414" s="78"/>
      <c r="F414" s="78"/>
      <c r="G414" s="78"/>
      <c r="H414" s="78"/>
      <c r="I414" s="79"/>
      <c r="J414" s="66"/>
      <c r="K414" s="70"/>
    </row>
    <row r="415" spans="2:11" s="32" customFormat="1" ht="15.75">
      <c r="B415" s="31"/>
      <c r="C415" s="26"/>
      <c r="D415" s="78"/>
      <c r="E415" s="78"/>
      <c r="F415" s="78"/>
      <c r="G415" s="78"/>
      <c r="H415" s="78"/>
      <c r="I415" s="79"/>
      <c r="J415" s="66"/>
      <c r="K415" s="70"/>
    </row>
    <row r="416" spans="2:11" s="32" customFormat="1" ht="15.75">
      <c r="B416" s="31"/>
      <c r="C416" s="26"/>
      <c r="D416" s="78"/>
      <c r="E416" s="78"/>
      <c r="F416" s="78"/>
      <c r="G416" s="78"/>
      <c r="H416" s="78"/>
      <c r="I416" s="79"/>
      <c r="J416" s="66"/>
      <c r="K416" s="70"/>
    </row>
    <row r="417" spans="2:11" s="32" customFormat="1" ht="15.75">
      <c r="B417" s="31"/>
      <c r="C417" s="26"/>
      <c r="D417" s="81"/>
      <c r="E417" s="81"/>
      <c r="F417" s="81"/>
      <c r="G417" s="81"/>
      <c r="H417" s="81"/>
      <c r="I417" s="79"/>
      <c r="J417" s="66"/>
      <c r="K417" s="70"/>
    </row>
    <row r="418" spans="2:11" s="32" customFormat="1" ht="15.75">
      <c r="B418" s="31"/>
      <c r="C418" s="25"/>
      <c r="D418" s="78"/>
      <c r="E418" s="78"/>
      <c r="F418" s="78"/>
      <c r="G418" s="78"/>
      <c r="H418" s="78"/>
      <c r="I418" s="79"/>
      <c r="J418" s="66"/>
      <c r="K418" s="70"/>
    </row>
    <row r="419" spans="2:11" s="32" customFormat="1" ht="15.75">
      <c r="B419" s="33"/>
      <c r="C419" s="25"/>
      <c r="D419" s="81"/>
      <c r="E419" s="81"/>
      <c r="F419" s="81"/>
      <c r="G419" s="78"/>
      <c r="H419" s="78"/>
      <c r="I419" s="79"/>
      <c r="J419" s="66"/>
      <c r="K419" s="70"/>
    </row>
    <row r="420" spans="2:11" s="32" customFormat="1" ht="15.75">
      <c r="B420" s="33"/>
      <c r="C420" s="30"/>
      <c r="D420" s="78"/>
      <c r="E420" s="78"/>
      <c r="F420" s="78"/>
      <c r="G420" s="78"/>
      <c r="H420" s="78"/>
      <c r="I420" s="79"/>
      <c r="J420" s="66"/>
      <c r="K420" s="70"/>
    </row>
    <row r="421" spans="2:11" s="32" customFormat="1" ht="15.75">
      <c r="B421" s="33"/>
      <c r="C421" s="34"/>
      <c r="D421" s="78"/>
      <c r="E421" s="78"/>
      <c r="F421" s="78"/>
      <c r="G421" s="78"/>
      <c r="H421" s="78"/>
      <c r="I421" s="79"/>
      <c r="J421" s="66"/>
      <c r="K421" s="70"/>
    </row>
    <row r="422" spans="2:11" s="32" customFormat="1" ht="15.75">
      <c r="B422" s="11"/>
      <c r="C422" s="34"/>
      <c r="D422" s="78"/>
      <c r="E422" s="78"/>
      <c r="F422" s="78"/>
      <c r="G422" s="78"/>
      <c r="H422" s="78"/>
      <c r="I422" s="79"/>
      <c r="J422" s="66"/>
      <c r="K422" s="70"/>
    </row>
    <row r="423" spans="2:11" s="32" customFormat="1" ht="15.75">
      <c r="B423" s="17"/>
      <c r="C423" s="28"/>
      <c r="D423" s="76"/>
      <c r="E423" s="76"/>
      <c r="F423" s="76"/>
      <c r="G423" s="76"/>
      <c r="H423" s="76"/>
      <c r="I423" s="79"/>
      <c r="J423" s="66"/>
      <c r="K423" s="70"/>
    </row>
    <row r="424" spans="2:11" s="32" customFormat="1" ht="15.75">
      <c r="B424" s="11"/>
      <c r="C424" s="24"/>
      <c r="D424" s="81"/>
      <c r="E424" s="81"/>
      <c r="F424" s="81"/>
      <c r="G424" s="78"/>
      <c r="H424" s="78"/>
      <c r="I424" s="79"/>
      <c r="J424" s="66"/>
      <c r="K424" s="70"/>
    </row>
    <row r="425" spans="2:11" s="32" customFormat="1" ht="15.75">
      <c r="B425" s="17"/>
      <c r="C425" s="28"/>
      <c r="D425" s="81"/>
      <c r="E425" s="76"/>
      <c r="F425" s="76"/>
      <c r="G425" s="76"/>
      <c r="H425" s="76"/>
      <c r="I425" s="79"/>
      <c r="J425" s="66"/>
      <c r="K425" s="70"/>
    </row>
    <row r="426" spans="2:11" s="32" customFormat="1" ht="15.75">
      <c r="B426" s="11"/>
      <c r="C426" s="35"/>
      <c r="D426" s="81"/>
      <c r="E426" s="78"/>
      <c r="F426" s="78"/>
      <c r="G426" s="78"/>
      <c r="H426" s="78"/>
      <c r="I426" s="79"/>
      <c r="J426" s="66"/>
      <c r="K426" s="70"/>
    </row>
    <row r="427" spans="2:11" s="32" customFormat="1" ht="15.75">
      <c r="B427" s="17"/>
      <c r="C427" s="28"/>
      <c r="D427" s="76"/>
      <c r="E427" s="76"/>
      <c r="F427" s="76"/>
      <c r="G427" s="76"/>
      <c r="H427" s="76"/>
      <c r="I427" s="79"/>
      <c r="J427" s="66"/>
      <c r="K427" s="70"/>
    </row>
    <row r="428" spans="2:11" s="32" customFormat="1" ht="15.75">
      <c r="B428" s="31"/>
      <c r="C428" s="24"/>
      <c r="D428" s="81"/>
      <c r="E428" s="81"/>
      <c r="F428" s="81"/>
      <c r="G428" s="81"/>
      <c r="H428" s="81"/>
      <c r="I428" s="79"/>
      <c r="J428" s="66"/>
      <c r="K428" s="70"/>
    </row>
    <row r="429" spans="2:11" s="32" customFormat="1" ht="15.75">
      <c r="B429" s="31"/>
      <c r="C429" s="26"/>
      <c r="D429" s="78"/>
      <c r="E429" s="81"/>
      <c r="F429" s="81"/>
      <c r="G429" s="78"/>
      <c r="H429" s="78"/>
      <c r="I429" s="79"/>
      <c r="J429" s="66"/>
      <c r="K429" s="70"/>
    </row>
    <row r="430" spans="2:11" s="32" customFormat="1" ht="15.75">
      <c r="B430" s="36"/>
      <c r="C430" s="26"/>
      <c r="D430" s="78"/>
      <c r="E430" s="78"/>
      <c r="F430" s="78"/>
      <c r="G430" s="78"/>
      <c r="H430" s="78"/>
      <c r="I430" s="79"/>
      <c r="J430" s="66"/>
      <c r="K430" s="70"/>
    </row>
    <row r="431" spans="2:11" s="32" customFormat="1" ht="15.75">
      <c r="B431" s="31"/>
      <c r="C431" s="24"/>
      <c r="D431" s="81"/>
      <c r="E431" s="81"/>
      <c r="F431" s="81"/>
      <c r="G431" s="81"/>
      <c r="H431" s="81"/>
      <c r="I431" s="79"/>
      <c r="J431" s="66"/>
      <c r="K431" s="70"/>
    </row>
    <row r="432" spans="2:11" s="32" customFormat="1" ht="15.75">
      <c r="B432" s="31"/>
      <c r="C432" s="26"/>
      <c r="D432" s="81"/>
      <c r="E432" s="81"/>
      <c r="F432" s="81"/>
      <c r="G432" s="81"/>
      <c r="H432" s="81"/>
      <c r="I432" s="79"/>
      <c r="J432" s="66"/>
      <c r="K432" s="70"/>
    </row>
    <row r="433" spans="2:11" s="32" customFormat="1" ht="15.75">
      <c r="B433" s="31"/>
      <c r="C433" s="25"/>
      <c r="D433" s="78"/>
      <c r="E433" s="81"/>
      <c r="F433" s="81"/>
      <c r="G433" s="78"/>
      <c r="H433" s="78"/>
      <c r="I433" s="79"/>
      <c r="J433" s="66"/>
      <c r="K433" s="70"/>
    </row>
    <row r="434" spans="2:11" s="32" customFormat="1" ht="15.75">
      <c r="B434" s="11"/>
      <c r="C434" s="25"/>
      <c r="D434" s="78"/>
      <c r="E434" s="81"/>
      <c r="F434" s="81"/>
      <c r="G434" s="78"/>
      <c r="H434" s="78"/>
      <c r="I434" s="79"/>
      <c r="J434" s="66"/>
      <c r="K434" s="70"/>
    </row>
    <row r="435" spans="2:11" s="32" customFormat="1" ht="15.75">
      <c r="B435" s="17"/>
      <c r="C435" s="28"/>
      <c r="D435" s="76"/>
      <c r="E435" s="76"/>
      <c r="F435" s="76"/>
      <c r="G435" s="76"/>
      <c r="H435" s="76"/>
      <c r="I435" s="79"/>
      <c r="J435" s="66"/>
      <c r="K435" s="70"/>
    </row>
    <row r="436" spans="2:11" s="32" customFormat="1" ht="15.75">
      <c r="B436" s="31"/>
      <c r="C436" s="37"/>
      <c r="D436" s="81"/>
      <c r="E436" s="81"/>
      <c r="F436" s="81"/>
      <c r="G436" s="81"/>
      <c r="H436" s="81"/>
      <c r="I436" s="79"/>
      <c r="J436" s="66"/>
      <c r="K436" s="70"/>
    </row>
    <row r="437" spans="2:11" s="32" customFormat="1" ht="15.75">
      <c r="B437" s="11"/>
      <c r="C437" s="26"/>
      <c r="D437" s="78"/>
      <c r="E437" s="81"/>
      <c r="F437" s="81"/>
      <c r="G437" s="78"/>
      <c r="H437" s="78"/>
      <c r="I437" s="79"/>
      <c r="J437" s="66"/>
      <c r="K437" s="70"/>
    </row>
    <row r="438" spans="2:11" s="32" customFormat="1" ht="15.75">
      <c r="B438" s="33"/>
      <c r="C438" s="28"/>
      <c r="D438" s="76"/>
      <c r="E438" s="76"/>
      <c r="F438" s="76"/>
      <c r="G438" s="76"/>
      <c r="H438" s="76"/>
      <c r="I438" s="79"/>
      <c r="J438" s="66"/>
      <c r="K438" s="70"/>
    </row>
    <row r="439" spans="2:11" s="32" customFormat="1" ht="15.75">
      <c r="B439" s="31"/>
      <c r="C439" s="30"/>
      <c r="D439" s="78"/>
      <c r="E439" s="78"/>
      <c r="F439" s="78"/>
      <c r="G439" s="78"/>
      <c r="H439" s="78"/>
      <c r="I439" s="79"/>
      <c r="J439" s="66"/>
      <c r="K439" s="70"/>
    </row>
    <row r="440" spans="2:11" s="32" customFormat="1" ht="15.75">
      <c r="B440" s="31"/>
      <c r="C440" s="25"/>
      <c r="D440" s="76"/>
      <c r="E440" s="78"/>
      <c r="F440" s="78"/>
      <c r="G440" s="78"/>
      <c r="H440" s="78"/>
      <c r="I440" s="79"/>
      <c r="J440" s="66"/>
      <c r="K440" s="70"/>
    </row>
    <row r="441" spans="2:11" s="32" customFormat="1" ht="15.75">
      <c r="B441" s="33"/>
      <c r="C441" s="26"/>
      <c r="D441" s="76"/>
      <c r="E441" s="78"/>
      <c r="F441" s="78"/>
      <c r="G441" s="78"/>
      <c r="H441" s="78"/>
      <c r="I441" s="79"/>
      <c r="J441" s="66"/>
      <c r="K441" s="70"/>
    </row>
    <row r="442" spans="2:11" s="32" customFormat="1" ht="15.75">
      <c r="B442" s="33"/>
      <c r="C442" s="30"/>
      <c r="D442" s="78"/>
      <c r="E442" s="78"/>
      <c r="F442" s="78"/>
      <c r="G442" s="78"/>
      <c r="H442" s="78"/>
      <c r="I442" s="79"/>
      <c r="J442" s="66"/>
      <c r="K442" s="70"/>
    </row>
    <row r="443" spans="2:11" s="32" customFormat="1" ht="15.75">
      <c r="B443" s="27"/>
      <c r="C443" s="26"/>
      <c r="D443" s="78"/>
      <c r="E443" s="78"/>
      <c r="F443" s="78"/>
      <c r="G443" s="78"/>
      <c r="H443" s="78"/>
      <c r="I443" s="79"/>
      <c r="J443" s="66"/>
      <c r="K443" s="70"/>
    </row>
    <row r="444" spans="2:11" s="32" customFormat="1" ht="15.75">
      <c r="B444" s="38"/>
      <c r="C444" s="7"/>
      <c r="D444" s="78"/>
      <c r="E444" s="78"/>
      <c r="F444" s="78"/>
      <c r="G444" s="78"/>
      <c r="H444" s="78"/>
      <c r="I444" s="79"/>
      <c r="J444" s="66"/>
      <c r="K444" s="70"/>
    </row>
    <row r="445" spans="2:11" s="32" customFormat="1" ht="15.75">
      <c r="B445" s="38"/>
      <c r="C445" s="7"/>
      <c r="D445" s="78"/>
      <c r="E445" s="78"/>
      <c r="F445" s="78"/>
      <c r="G445" s="78"/>
      <c r="H445" s="78"/>
      <c r="I445" s="79"/>
      <c r="J445" s="66"/>
      <c r="K445" s="70"/>
    </row>
    <row r="446" spans="2:11" s="32" customFormat="1" ht="15.75">
      <c r="B446" s="27"/>
      <c r="C446" s="7"/>
      <c r="D446" s="78"/>
      <c r="E446" s="78"/>
      <c r="F446" s="78"/>
      <c r="G446" s="78"/>
      <c r="H446" s="78"/>
      <c r="I446" s="79"/>
      <c r="J446" s="66"/>
      <c r="K446" s="70"/>
    </row>
    <row r="447" spans="2:11" s="32" customFormat="1" ht="15.75">
      <c r="B447" s="31"/>
      <c r="C447" s="30"/>
      <c r="D447" s="78"/>
      <c r="E447" s="78"/>
      <c r="F447" s="78"/>
      <c r="G447" s="78"/>
      <c r="H447" s="78"/>
      <c r="I447" s="79"/>
      <c r="J447" s="66"/>
      <c r="K447" s="70"/>
    </row>
    <row r="448" spans="2:11" s="32" customFormat="1" ht="15.75">
      <c r="B448" s="31"/>
      <c r="C448" s="25"/>
      <c r="D448" s="78"/>
      <c r="E448" s="78"/>
      <c r="F448" s="78"/>
      <c r="G448" s="78"/>
      <c r="H448" s="78"/>
      <c r="I448" s="79"/>
      <c r="J448" s="66"/>
      <c r="K448" s="70"/>
    </row>
    <row r="449" spans="2:11" s="32" customFormat="1" ht="15.75">
      <c r="B449" s="27"/>
      <c r="C449" s="25"/>
      <c r="D449" s="78"/>
      <c r="E449" s="78"/>
      <c r="F449" s="78"/>
      <c r="G449" s="78"/>
      <c r="H449" s="78"/>
      <c r="I449" s="79"/>
      <c r="J449" s="66"/>
      <c r="K449" s="70"/>
    </row>
    <row r="450" spans="2:11" s="32" customFormat="1" ht="15.75">
      <c r="B450" s="27"/>
      <c r="C450" s="30"/>
      <c r="D450" s="78"/>
      <c r="E450" s="78"/>
      <c r="F450" s="78"/>
      <c r="G450" s="78"/>
      <c r="H450" s="78"/>
      <c r="I450" s="79"/>
      <c r="J450" s="66"/>
      <c r="K450" s="70"/>
    </row>
    <row r="451" spans="2:11" s="32" customFormat="1" ht="15.75">
      <c r="B451" s="27"/>
      <c r="C451" s="30"/>
      <c r="D451" s="78"/>
      <c r="E451" s="78"/>
      <c r="F451" s="78"/>
      <c r="G451" s="78"/>
      <c r="H451" s="78"/>
      <c r="I451" s="79"/>
      <c r="J451" s="66"/>
      <c r="K451" s="70"/>
    </row>
    <row r="452" spans="2:11" s="32" customFormat="1" ht="15.75">
      <c r="B452" s="27"/>
      <c r="C452" s="30"/>
      <c r="D452" s="78"/>
      <c r="E452" s="78"/>
      <c r="F452" s="78"/>
      <c r="G452" s="78"/>
      <c r="H452" s="78"/>
      <c r="I452" s="79"/>
      <c r="J452" s="66"/>
      <c r="K452" s="70"/>
    </row>
    <row r="453" spans="2:11" s="32" customFormat="1" ht="15.75">
      <c r="B453" s="27"/>
      <c r="C453" s="26"/>
      <c r="D453" s="78"/>
      <c r="E453" s="78"/>
      <c r="F453" s="78"/>
      <c r="G453" s="78"/>
      <c r="H453" s="78"/>
      <c r="I453" s="79"/>
      <c r="J453" s="66"/>
      <c r="K453" s="70"/>
    </row>
    <row r="454" spans="2:11" s="32" customFormat="1" ht="15.75">
      <c r="B454" s="27"/>
      <c r="C454" s="30"/>
      <c r="D454" s="78"/>
      <c r="E454" s="78"/>
      <c r="F454" s="78"/>
      <c r="G454" s="78"/>
      <c r="H454" s="78"/>
      <c r="I454" s="79"/>
      <c r="J454" s="66"/>
      <c r="K454" s="70"/>
    </row>
    <row r="455" spans="2:11" s="32" customFormat="1" ht="15.75">
      <c r="B455" s="31"/>
      <c r="C455" s="26"/>
      <c r="D455" s="78"/>
      <c r="E455" s="78"/>
      <c r="F455" s="78"/>
      <c r="G455" s="78"/>
      <c r="H455" s="78"/>
      <c r="I455" s="79"/>
      <c r="J455" s="66"/>
      <c r="K455" s="70"/>
    </row>
    <row r="456" spans="2:11" s="32" customFormat="1" ht="15.75">
      <c r="B456" s="31"/>
      <c r="C456" s="25"/>
      <c r="D456" s="78"/>
      <c r="E456" s="81"/>
      <c r="F456" s="81"/>
      <c r="G456" s="78"/>
      <c r="H456" s="78"/>
      <c r="I456" s="79"/>
      <c r="J456" s="66"/>
      <c r="K456" s="70"/>
    </row>
    <row r="457" spans="2:11" s="32" customFormat="1" ht="15.75">
      <c r="B457" s="31"/>
      <c r="C457" s="25"/>
      <c r="D457" s="78"/>
      <c r="E457" s="81"/>
      <c r="F457" s="81"/>
      <c r="G457" s="78"/>
      <c r="H457" s="78"/>
      <c r="I457" s="79"/>
      <c r="J457" s="66"/>
      <c r="K457" s="70"/>
    </row>
    <row r="458" spans="2:11" s="32" customFormat="1" ht="15.75">
      <c r="B458" s="31"/>
      <c r="C458" s="25"/>
      <c r="D458" s="78"/>
      <c r="E458" s="81"/>
      <c r="F458" s="81"/>
      <c r="G458" s="78"/>
      <c r="H458" s="78"/>
      <c r="I458" s="79"/>
      <c r="J458" s="66"/>
      <c r="K458" s="70"/>
    </row>
    <row r="459" spans="2:11" s="32" customFormat="1" ht="15.75">
      <c r="B459" s="31"/>
      <c r="C459" s="25"/>
      <c r="D459" s="78"/>
      <c r="E459" s="81"/>
      <c r="F459" s="81"/>
      <c r="G459" s="78"/>
      <c r="H459" s="78"/>
      <c r="I459" s="79"/>
      <c r="J459" s="66"/>
      <c r="K459" s="70"/>
    </row>
    <row r="460" spans="2:11" s="32" customFormat="1" ht="15.75">
      <c r="B460" s="31"/>
      <c r="C460" s="25"/>
      <c r="D460" s="78"/>
      <c r="E460" s="81"/>
      <c r="F460" s="81"/>
      <c r="G460" s="78"/>
      <c r="H460" s="78"/>
      <c r="I460" s="79"/>
      <c r="J460" s="66"/>
      <c r="K460" s="70"/>
    </row>
    <row r="461" spans="2:11" s="32" customFormat="1" ht="15.75">
      <c r="B461" s="31"/>
      <c r="C461" s="25"/>
      <c r="D461" s="78"/>
      <c r="E461" s="78"/>
      <c r="F461" s="78"/>
      <c r="G461" s="78"/>
      <c r="H461" s="78"/>
      <c r="I461" s="79"/>
      <c r="J461" s="66"/>
      <c r="K461" s="70"/>
    </row>
    <row r="462" spans="2:11" s="32" customFormat="1" ht="15.75">
      <c r="B462" s="31"/>
      <c r="C462" s="25"/>
      <c r="D462" s="78"/>
      <c r="E462" s="78"/>
      <c r="F462" s="78"/>
      <c r="G462" s="78"/>
      <c r="H462" s="78"/>
      <c r="I462" s="79"/>
      <c r="J462" s="66"/>
      <c r="K462" s="70"/>
    </row>
    <row r="463" spans="2:11" s="32" customFormat="1" ht="15.75">
      <c r="B463" s="31"/>
      <c r="C463" s="25"/>
      <c r="D463" s="78"/>
      <c r="E463" s="78"/>
      <c r="F463" s="78"/>
      <c r="G463" s="78"/>
      <c r="H463" s="78"/>
      <c r="I463" s="79"/>
      <c r="J463" s="66"/>
      <c r="K463" s="70"/>
    </row>
    <row r="464" spans="2:11" s="32" customFormat="1" ht="15.75">
      <c r="B464" s="31"/>
      <c r="C464" s="25"/>
      <c r="D464" s="78"/>
      <c r="E464" s="78"/>
      <c r="F464" s="78"/>
      <c r="G464" s="78"/>
      <c r="H464" s="78"/>
      <c r="I464" s="79"/>
      <c r="J464" s="66"/>
      <c r="K464" s="70"/>
    </row>
    <row r="465" spans="2:11" s="32" customFormat="1" ht="15.75">
      <c r="B465" s="31"/>
      <c r="C465" s="25"/>
      <c r="D465" s="78"/>
      <c r="E465" s="78"/>
      <c r="F465" s="78"/>
      <c r="G465" s="78"/>
      <c r="H465" s="78"/>
      <c r="I465" s="79"/>
      <c r="J465" s="66"/>
      <c r="K465" s="70"/>
    </row>
    <row r="466" spans="2:11" s="32" customFormat="1" ht="15.75">
      <c r="B466" s="31"/>
      <c r="C466" s="25"/>
      <c r="D466" s="78"/>
      <c r="E466" s="78"/>
      <c r="F466" s="78"/>
      <c r="G466" s="78"/>
      <c r="H466" s="78"/>
      <c r="I466" s="79"/>
      <c r="J466" s="66"/>
      <c r="K466" s="70"/>
    </row>
    <row r="467" spans="2:11" s="32" customFormat="1" ht="15.75">
      <c r="B467" s="31"/>
      <c r="C467" s="25"/>
      <c r="D467" s="78"/>
      <c r="E467" s="78"/>
      <c r="F467" s="78"/>
      <c r="G467" s="78"/>
      <c r="H467" s="78"/>
      <c r="I467" s="79"/>
      <c r="J467" s="66"/>
      <c r="K467" s="70"/>
    </row>
    <row r="468" spans="2:11" s="32" customFormat="1" ht="15.75">
      <c r="B468" s="31"/>
      <c r="C468" s="25"/>
      <c r="D468" s="78"/>
      <c r="E468" s="78"/>
      <c r="F468" s="78"/>
      <c r="G468" s="78"/>
      <c r="H468" s="78"/>
      <c r="I468" s="79"/>
      <c r="J468" s="66"/>
      <c r="K468" s="70"/>
    </row>
    <row r="469" spans="2:11" s="32" customFormat="1" ht="15.75">
      <c r="B469" s="31"/>
      <c r="C469" s="52"/>
      <c r="D469" s="78"/>
      <c r="E469" s="78"/>
      <c r="F469" s="78"/>
      <c r="G469" s="78"/>
      <c r="H469" s="78"/>
      <c r="I469" s="79"/>
      <c r="J469" s="66"/>
      <c r="K469" s="70"/>
    </row>
    <row r="470" spans="2:11" s="32" customFormat="1" ht="15.75">
      <c r="B470" s="31"/>
      <c r="C470" s="25"/>
      <c r="D470" s="78"/>
      <c r="E470" s="78"/>
      <c r="F470" s="78"/>
      <c r="G470" s="78"/>
      <c r="H470" s="78"/>
      <c r="I470" s="79"/>
      <c r="J470" s="66"/>
      <c r="K470" s="70"/>
    </row>
    <row r="471" spans="2:11" s="32" customFormat="1" ht="15.75">
      <c r="B471" s="11"/>
      <c r="C471" s="25"/>
      <c r="D471" s="78"/>
      <c r="E471" s="78"/>
      <c r="F471" s="78"/>
      <c r="G471" s="78"/>
      <c r="H471" s="78"/>
      <c r="I471" s="79"/>
      <c r="J471" s="66"/>
      <c r="K471" s="70"/>
    </row>
    <row r="472" spans="2:11" s="32" customFormat="1" ht="15.75">
      <c r="B472" s="17"/>
      <c r="C472" s="1"/>
      <c r="D472" s="76"/>
      <c r="E472" s="76"/>
      <c r="F472" s="76"/>
      <c r="G472" s="76"/>
      <c r="H472" s="76"/>
      <c r="I472" s="79"/>
      <c r="J472" s="66"/>
      <c r="K472" s="70"/>
    </row>
    <row r="473" spans="2:11" s="32" customFormat="1" ht="15.75">
      <c r="B473" s="31"/>
      <c r="C473" s="36"/>
      <c r="D473" s="81"/>
      <c r="E473" s="81"/>
      <c r="F473" s="81"/>
      <c r="G473" s="81"/>
      <c r="H473" s="81"/>
      <c r="I473" s="79"/>
      <c r="J473" s="66"/>
      <c r="K473" s="70"/>
    </row>
    <row r="474" spans="2:11" s="32" customFormat="1" ht="15.75">
      <c r="B474" s="17"/>
      <c r="C474" s="26"/>
      <c r="D474" s="78"/>
      <c r="E474" s="78"/>
      <c r="F474" s="78"/>
      <c r="G474" s="78"/>
      <c r="H474" s="78"/>
      <c r="I474" s="79"/>
      <c r="J474" s="66"/>
      <c r="K474" s="70"/>
    </row>
    <row r="475" spans="2:11" s="32" customFormat="1" ht="15.75">
      <c r="B475" s="31"/>
      <c r="C475" s="27"/>
      <c r="D475" s="78"/>
      <c r="E475" s="76"/>
      <c r="F475" s="76"/>
      <c r="G475" s="76"/>
      <c r="H475" s="76"/>
      <c r="I475" s="79"/>
      <c r="J475" s="66"/>
      <c r="K475" s="70"/>
    </row>
    <row r="476" spans="2:11" s="32" customFormat="1" ht="15.75">
      <c r="B476" s="31"/>
      <c r="C476" s="18"/>
      <c r="D476" s="78"/>
      <c r="E476" s="78"/>
      <c r="F476" s="78"/>
      <c r="G476" s="78"/>
      <c r="H476" s="78"/>
      <c r="I476" s="79"/>
      <c r="J476" s="66"/>
      <c r="K476" s="70"/>
    </row>
    <row r="477" spans="2:11" s="32" customFormat="1" ht="15.75">
      <c r="B477" s="11"/>
      <c r="C477" s="18"/>
      <c r="D477" s="78"/>
      <c r="E477" s="78"/>
      <c r="F477" s="78"/>
      <c r="G477" s="78"/>
      <c r="H477" s="78"/>
      <c r="I477" s="79"/>
      <c r="J477" s="66"/>
      <c r="K477" s="70"/>
    </row>
    <row r="478" spans="2:11" s="32" customFormat="1" ht="15.75">
      <c r="B478" s="31"/>
      <c r="C478" s="1"/>
      <c r="D478" s="76"/>
      <c r="E478" s="76"/>
      <c r="F478" s="76"/>
      <c r="G478" s="76"/>
      <c r="H478" s="76"/>
      <c r="I478" s="79"/>
      <c r="J478" s="66"/>
      <c r="K478" s="70"/>
    </row>
    <row r="479" spans="3:11" s="32" customFormat="1" ht="15.75">
      <c r="C479" s="27"/>
      <c r="D479" s="78"/>
      <c r="E479" s="78"/>
      <c r="F479" s="78"/>
      <c r="G479" s="78"/>
      <c r="H479" s="78"/>
      <c r="I479" s="79"/>
      <c r="J479" s="66"/>
      <c r="K479" s="70"/>
    </row>
    <row r="480" spans="2:11" s="32" customFormat="1" ht="15.75">
      <c r="B480" s="11"/>
      <c r="C480" s="51"/>
      <c r="D480" s="76"/>
      <c r="E480" s="76"/>
      <c r="F480" s="76"/>
      <c r="G480" s="76"/>
      <c r="H480" s="76"/>
      <c r="I480" s="79"/>
      <c r="J480" s="66"/>
      <c r="K480" s="70"/>
    </row>
    <row r="481" spans="2:11" s="32" customFormat="1" ht="15.75">
      <c r="B481" s="11"/>
      <c r="C481" s="53"/>
      <c r="D481" s="76"/>
      <c r="E481" s="76"/>
      <c r="F481" s="76"/>
      <c r="G481" s="76"/>
      <c r="H481" s="76"/>
      <c r="I481" s="79"/>
      <c r="J481" s="66"/>
      <c r="K481" s="70"/>
    </row>
    <row r="482" spans="2:11" s="32" customFormat="1" ht="15.75">
      <c r="B482" s="54"/>
      <c r="C482" s="53"/>
      <c r="D482" s="76"/>
      <c r="E482" s="76"/>
      <c r="F482" s="76"/>
      <c r="G482" s="76"/>
      <c r="H482" s="76"/>
      <c r="I482" s="79"/>
      <c r="J482" s="66"/>
      <c r="K482" s="70"/>
    </row>
    <row r="483" spans="2:11" s="32" customFormat="1" ht="15.75">
      <c r="B483" s="27"/>
      <c r="C483" s="1"/>
      <c r="D483" s="76"/>
      <c r="E483" s="76"/>
      <c r="F483" s="76"/>
      <c r="G483" s="76"/>
      <c r="H483" s="76"/>
      <c r="I483" s="79"/>
      <c r="J483" s="66"/>
      <c r="K483" s="70"/>
    </row>
    <row r="484" spans="2:11" s="32" customFormat="1" ht="15.75">
      <c r="B484" s="27"/>
      <c r="C484" s="26"/>
      <c r="D484" s="76"/>
      <c r="E484" s="80"/>
      <c r="F484" s="80"/>
      <c r="G484" s="80"/>
      <c r="H484" s="80"/>
      <c r="I484" s="79"/>
      <c r="J484" s="66"/>
      <c r="K484" s="70"/>
    </row>
    <row r="485" spans="2:11" s="32" customFormat="1" ht="15.75">
      <c r="B485" s="27"/>
      <c r="C485" s="26"/>
      <c r="D485" s="76"/>
      <c r="E485" s="80"/>
      <c r="F485" s="80"/>
      <c r="G485" s="80"/>
      <c r="H485" s="80"/>
      <c r="I485" s="79"/>
      <c r="J485" s="66"/>
      <c r="K485" s="70"/>
    </row>
    <row r="486" spans="2:11" s="32" customFormat="1" ht="15.75">
      <c r="B486" s="11"/>
      <c r="C486" s="10"/>
      <c r="D486" s="76"/>
      <c r="E486" s="80"/>
      <c r="F486" s="80"/>
      <c r="G486" s="80"/>
      <c r="H486" s="80"/>
      <c r="I486" s="79"/>
      <c r="J486" s="66"/>
      <c r="K486" s="70"/>
    </row>
    <row r="487" spans="2:11" s="32" customFormat="1" ht="15.75">
      <c r="B487" s="36"/>
      <c r="C487" s="1"/>
      <c r="D487" s="76"/>
      <c r="E487" s="76"/>
      <c r="F487" s="76"/>
      <c r="G487" s="76"/>
      <c r="H487" s="76"/>
      <c r="I487" s="79"/>
      <c r="J487" s="66"/>
      <c r="K487" s="70"/>
    </row>
    <row r="488" spans="2:11" s="32" customFormat="1" ht="15.75">
      <c r="B488" s="36"/>
      <c r="C488" s="24"/>
      <c r="D488" s="78"/>
      <c r="E488" s="78"/>
      <c r="F488" s="78"/>
      <c r="G488" s="78"/>
      <c r="H488" s="78"/>
      <c r="I488" s="79"/>
      <c r="J488" s="66"/>
      <c r="K488" s="70"/>
    </row>
    <row r="489" spans="2:11" s="32" customFormat="1" ht="15.75">
      <c r="B489" s="27"/>
      <c r="C489" s="24"/>
      <c r="D489" s="81"/>
      <c r="E489" s="78"/>
      <c r="F489" s="78"/>
      <c r="G489" s="78"/>
      <c r="H489" s="78"/>
      <c r="I489" s="79"/>
      <c r="J489" s="66"/>
      <c r="K489" s="70"/>
    </row>
    <row r="490" spans="2:11" s="32" customFormat="1" ht="15.75">
      <c r="B490" s="27"/>
      <c r="C490" s="26"/>
      <c r="D490" s="81"/>
      <c r="E490" s="78"/>
      <c r="F490" s="78"/>
      <c r="G490" s="78"/>
      <c r="H490" s="78"/>
      <c r="I490" s="79"/>
      <c r="J490" s="66"/>
      <c r="K490" s="70"/>
    </row>
    <row r="491" spans="2:11" s="32" customFormat="1" ht="15.75">
      <c r="B491" s="36"/>
      <c r="C491" s="26"/>
      <c r="D491" s="81"/>
      <c r="E491" s="78"/>
      <c r="F491" s="78"/>
      <c r="G491" s="78"/>
      <c r="H491" s="78"/>
      <c r="I491" s="79"/>
      <c r="J491" s="66"/>
      <c r="K491" s="70"/>
    </row>
    <row r="492" spans="2:11" s="32" customFormat="1" ht="15.75">
      <c r="B492" s="36"/>
      <c r="C492" s="24"/>
      <c r="D492" s="81"/>
      <c r="E492" s="78"/>
      <c r="F492" s="78"/>
      <c r="G492" s="78"/>
      <c r="H492" s="78"/>
      <c r="I492" s="79"/>
      <c r="J492" s="66"/>
      <c r="K492" s="70"/>
    </row>
    <row r="493" spans="2:11" s="32" customFormat="1" ht="15.75">
      <c r="B493" s="36"/>
      <c r="C493" s="24"/>
      <c r="D493" s="81"/>
      <c r="E493" s="78"/>
      <c r="F493" s="78"/>
      <c r="G493" s="78"/>
      <c r="H493" s="78"/>
      <c r="I493" s="79"/>
      <c r="J493" s="66"/>
      <c r="K493" s="70"/>
    </row>
    <row r="494" spans="2:11" s="32" customFormat="1" ht="15.75">
      <c r="B494" s="36"/>
      <c r="C494" s="24"/>
      <c r="D494" s="81"/>
      <c r="E494" s="78"/>
      <c r="F494" s="78"/>
      <c r="G494" s="78"/>
      <c r="H494" s="78"/>
      <c r="I494" s="79"/>
      <c r="J494" s="66"/>
      <c r="K494" s="70"/>
    </row>
    <row r="495" spans="2:11" s="32" customFormat="1" ht="15.75">
      <c r="B495" s="18"/>
      <c r="C495" s="24"/>
      <c r="D495" s="78"/>
      <c r="E495" s="78"/>
      <c r="F495" s="78"/>
      <c r="G495" s="78"/>
      <c r="H495" s="78"/>
      <c r="I495" s="79"/>
      <c r="J495" s="66"/>
      <c r="K495" s="70"/>
    </row>
    <row r="496" spans="2:11" s="32" customFormat="1" ht="15.75">
      <c r="B496" s="27"/>
      <c r="C496" s="24"/>
      <c r="D496" s="78"/>
      <c r="E496" s="78"/>
      <c r="F496" s="78"/>
      <c r="G496" s="78"/>
      <c r="H496" s="78"/>
      <c r="I496" s="79"/>
      <c r="J496" s="66"/>
      <c r="K496" s="70"/>
    </row>
    <row r="497" spans="2:11" s="32" customFormat="1" ht="15.75">
      <c r="B497" s="27"/>
      <c r="C497" s="30"/>
      <c r="D497" s="78"/>
      <c r="E497" s="78"/>
      <c r="F497" s="78"/>
      <c r="G497" s="78"/>
      <c r="H497" s="78"/>
      <c r="I497" s="79"/>
      <c r="J497" s="66"/>
      <c r="K497" s="70"/>
    </row>
    <row r="498" spans="2:11" s="32" customFormat="1" ht="15.75">
      <c r="B498" s="27"/>
      <c r="C498" s="30"/>
      <c r="D498" s="78"/>
      <c r="E498" s="78"/>
      <c r="F498" s="78"/>
      <c r="G498" s="78"/>
      <c r="H498" s="78"/>
      <c r="I498" s="79"/>
      <c r="J498" s="66"/>
      <c r="K498" s="70"/>
    </row>
    <row r="499" spans="2:11" s="32" customFormat="1" ht="15.75">
      <c r="B499" s="18"/>
      <c r="C499" s="30"/>
      <c r="D499" s="78"/>
      <c r="E499" s="78"/>
      <c r="F499" s="78"/>
      <c r="G499" s="78"/>
      <c r="H499" s="78"/>
      <c r="I499" s="79"/>
      <c r="J499" s="66"/>
      <c r="K499" s="70"/>
    </row>
    <row r="500" spans="2:11" s="32" customFormat="1" ht="15.75">
      <c r="B500" s="27"/>
      <c r="C500" s="39"/>
      <c r="D500" s="78"/>
      <c r="E500" s="78"/>
      <c r="F500" s="78"/>
      <c r="G500" s="78"/>
      <c r="H500" s="78"/>
      <c r="I500" s="79"/>
      <c r="J500" s="66"/>
      <c r="K500" s="70"/>
    </row>
    <row r="501" spans="2:11" s="32" customFormat="1" ht="15.75">
      <c r="B501" s="27"/>
      <c r="C501" s="10"/>
      <c r="D501" s="78"/>
      <c r="E501" s="78"/>
      <c r="F501" s="78"/>
      <c r="G501" s="78"/>
      <c r="H501" s="78"/>
      <c r="I501" s="79"/>
      <c r="J501" s="66"/>
      <c r="K501" s="70"/>
    </row>
    <row r="502" spans="2:11" s="32" customFormat="1" ht="15.75">
      <c r="B502" s="36"/>
      <c r="C502" s="10"/>
      <c r="D502" s="78"/>
      <c r="E502" s="78"/>
      <c r="F502" s="78"/>
      <c r="G502" s="78"/>
      <c r="H502" s="78"/>
      <c r="I502" s="79"/>
      <c r="J502" s="66"/>
      <c r="K502" s="70"/>
    </row>
    <row r="503" spans="2:11" s="32" customFormat="1" ht="15.75">
      <c r="B503" s="11"/>
      <c r="C503" s="24"/>
      <c r="D503" s="78"/>
      <c r="E503" s="78"/>
      <c r="F503" s="78"/>
      <c r="G503" s="78"/>
      <c r="H503" s="78"/>
      <c r="I503" s="79"/>
      <c r="J503" s="66"/>
      <c r="K503" s="70"/>
    </row>
    <row r="504" spans="2:11" s="32" customFormat="1" ht="15.75">
      <c r="B504" s="18"/>
      <c r="C504" s="28"/>
      <c r="D504" s="76"/>
      <c r="E504" s="76"/>
      <c r="F504" s="76"/>
      <c r="G504" s="76"/>
      <c r="H504" s="76"/>
      <c r="I504" s="79"/>
      <c r="J504" s="66"/>
      <c r="K504" s="70"/>
    </row>
    <row r="505" spans="2:11" s="32" customFormat="1" ht="15.75">
      <c r="B505" s="33"/>
      <c r="C505" s="24"/>
      <c r="D505" s="76"/>
      <c r="E505" s="76"/>
      <c r="F505" s="76"/>
      <c r="G505" s="76"/>
      <c r="H505" s="76"/>
      <c r="I505" s="79"/>
      <c r="J505" s="66"/>
      <c r="K505" s="70"/>
    </row>
    <row r="506" spans="2:11" s="32" customFormat="1" ht="15.75">
      <c r="B506" s="27"/>
      <c r="C506" s="30"/>
      <c r="D506" s="76"/>
      <c r="E506" s="76"/>
      <c r="F506" s="76"/>
      <c r="G506" s="76"/>
      <c r="H506" s="76"/>
      <c r="I506" s="79"/>
      <c r="J506" s="66"/>
      <c r="K506" s="70"/>
    </row>
    <row r="507" spans="2:11" s="32" customFormat="1" ht="15.75">
      <c r="B507" s="27"/>
      <c r="C507" s="26"/>
      <c r="D507" s="78"/>
      <c r="E507" s="78"/>
      <c r="F507" s="78"/>
      <c r="G507" s="78"/>
      <c r="H507" s="78"/>
      <c r="I507" s="79"/>
      <c r="J507" s="66"/>
      <c r="K507" s="70"/>
    </row>
    <row r="508" spans="2:11" s="32" customFormat="1" ht="15.75">
      <c r="B508" s="27"/>
      <c r="C508" s="26"/>
      <c r="D508" s="78"/>
      <c r="E508" s="78"/>
      <c r="F508" s="78"/>
      <c r="G508" s="78"/>
      <c r="H508" s="78"/>
      <c r="I508" s="79"/>
      <c r="J508" s="66"/>
      <c r="K508" s="70"/>
    </row>
    <row r="509" spans="2:11" s="32" customFormat="1" ht="15.75">
      <c r="B509" s="27"/>
      <c r="C509" s="26"/>
      <c r="D509" s="78"/>
      <c r="E509" s="78"/>
      <c r="F509" s="78"/>
      <c r="G509" s="78"/>
      <c r="H509" s="78"/>
      <c r="I509" s="79"/>
      <c r="J509" s="66"/>
      <c r="K509" s="70"/>
    </row>
    <row r="510" spans="2:11" s="32" customFormat="1" ht="15.75">
      <c r="B510" s="27"/>
      <c r="C510" s="22"/>
      <c r="D510" s="78"/>
      <c r="E510" s="78"/>
      <c r="F510" s="78"/>
      <c r="G510" s="78"/>
      <c r="H510" s="78"/>
      <c r="I510" s="79"/>
      <c r="J510" s="66"/>
      <c r="K510" s="70"/>
    </row>
    <row r="511" spans="2:11" s="32" customFormat="1" ht="15.75">
      <c r="B511" s="27"/>
      <c r="C511" s="26"/>
      <c r="D511" s="78"/>
      <c r="E511" s="78"/>
      <c r="F511" s="78"/>
      <c r="G511" s="78"/>
      <c r="H511" s="78"/>
      <c r="I511" s="79"/>
      <c r="J511" s="66"/>
      <c r="K511" s="70"/>
    </row>
    <row r="512" spans="2:11" s="32" customFormat="1" ht="15.75">
      <c r="B512" s="27"/>
      <c r="C512" s="27"/>
      <c r="D512" s="78"/>
      <c r="E512" s="78"/>
      <c r="F512" s="78"/>
      <c r="G512" s="78"/>
      <c r="H512" s="78"/>
      <c r="I512" s="79"/>
      <c r="J512" s="66"/>
      <c r="K512" s="70"/>
    </row>
    <row r="513" spans="2:11" s="32" customFormat="1" ht="15.75">
      <c r="B513" s="27"/>
      <c r="C513" s="26"/>
      <c r="D513" s="78"/>
      <c r="E513" s="78"/>
      <c r="F513" s="78"/>
      <c r="G513" s="78"/>
      <c r="H513" s="78"/>
      <c r="I513" s="79"/>
      <c r="J513" s="66"/>
      <c r="K513" s="70"/>
    </row>
    <row r="514" spans="2:11" s="32" customFormat="1" ht="15.75">
      <c r="B514" s="27"/>
      <c r="C514" s="26"/>
      <c r="D514" s="78"/>
      <c r="E514" s="78"/>
      <c r="F514" s="78"/>
      <c r="G514" s="78"/>
      <c r="H514" s="78"/>
      <c r="I514" s="79"/>
      <c r="J514" s="66"/>
      <c r="K514" s="70"/>
    </row>
    <row r="515" spans="2:11" s="32" customFormat="1" ht="15.75">
      <c r="B515" s="27"/>
      <c r="C515" s="26"/>
      <c r="D515" s="78"/>
      <c r="E515" s="78"/>
      <c r="F515" s="78"/>
      <c r="G515" s="78"/>
      <c r="H515" s="78"/>
      <c r="I515" s="79"/>
      <c r="J515" s="66"/>
      <c r="K515" s="70"/>
    </row>
    <row r="516" spans="2:11" s="32" customFormat="1" ht="15.75">
      <c r="B516" s="27"/>
      <c r="C516" s="27"/>
      <c r="D516" s="78"/>
      <c r="E516" s="78"/>
      <c r="F516" s="78"/>
      <c r="G516" s="78"/>
      <c r="H516" s="78"/>
      <c r="I516" s="79"/>
      <c r="J516" s="66"/>
      <c r="K516" s="70"/>
    </row>
    <row r="517" spans="2:11" s="32" customFormat="1" ht="15.75">
      <c r="B517" s="27"/>
      <c r="C517" s="22"/>
      <c r="D517" s="78"/>
      <c r="E517" s="78"/>
      <c r="F517" s="78"/>
      <c r="G517" s="78"/>
      <c r="H517" s="78"/>
      <c r="I517" s="79"/>
      <c r="J517" s="66"/>
      <c r="K517" s="70"/>
    </row>
    <row r="518" spans="2:11" s="32" customFormat="1" ht="15.75">
      <c r="B518" s="27"/>
      <c r="C518" s="26"/>
      <c r="D518" s="78"/>
      <c r="E518" s="78"/>
      <c r="F518" s="78"/>
      <c r="G518" s="78"/>
      <c r="H518" s="78"/>
      <c r="I518" s="79"/>
      <c r="J518" s="66"/>
      <c r="K518" s="70"/>
    </row>
    <row r="519" spans="2:11" s="32" customFormat="1" ht="15.75">
      <c r="B519" s="27"/>
      <c r="C519" s="26"/>
      <c r="D519" s="78"/>
      <c r="E519" s="78"/>
      <c r="F519" s="78"/>
      <c r="G519" s="78"/>
      <c r="H519" s="78"/>
      <c r="I519" s="79"/>
      <c r="J519" s="66"/>
      <c r="K519" s="70"/>
    </row>
    <row r="520" spans="2:11" s="32" customFormat="1" ht="15.75">
      <c r="B520" s="27"/>
      <c r="C520" s="26"/>
      <c r="D520" s="78"/>
      <c r="E520" s="78"/>
      <c r="F520" s="78"/>
      <c r="G520" s="78"/>
      <c r="H520" s="78"/>
      <c r="I520" s="79"/>
      <c r="J520" s="66"/>
      <c r="K520" s="70"/>
    </row>
    <row r="521" spans="2:11" s="32" customFormat="1" ht="15.75">
      <c r="B521" s="36"/>
      <c r="C521" s="26"/>
      <c r="D521" s="78"/>
      <c r="E521" s="78"/>
      <c r="F521" s="78"/>
      <c r="G521" s="78"/>
      <c r="H521" s="78"/>
      <c r="I521" s="79"/>
      <c r="J521" s="66"/>
      <c r="K521" s="70"/>
    </row>
    <row r="522" spans="2:11" s="32" customFormat="1" ht="15.75">
      <c r="B522" s="36"/>
      <c r="C522" s="40"/>
      <c r="D522" s="81"/>
      <c r="E522" s="81"/>
      <c r="F522" s="81"/>
      <c r="G522" s="81"/>
      <c r="H522" s="81"/>
      <c r="I522" s="79"/>
      <c r="J522" s="66"/>
      <c r="K522" s="70"/>
    </row>
    <row r="523" spans="2:11" s="32" customFormat="1" ht="15.75">
      <c r="B523" s="27"/>
      <c r="C523" s="24"/>
      <c r="D523" s="81"/>
      <c r="E523" s="81"/>
      <c r="F523" s="81"/>
      <c r="G523" s="81"/>
      <c r="H523" s="81"/>
      <c r="I523" s="79"/>
      <c r="J523" s="66"/>
      <c r="K523" s="70"/>
    </row>
    <row r="524" spans="2:11" s="32" customFormat="1" ht="15.75">
      <c r="B524" s="27"/>
      <c r="C524" s="26"/>
      <c r="D524" s="81"/>
      <c r="E524" s="81"/>
      <c r="F524" s="81"/>
      <c r="G524" s="81"/>
      <c r="H524" s="81"/>
      <c r="I524" s="79"/>
      <c r="J524" s="66"/>
      <c r="K524" s="70"/>
    </row>
    <row r="525" spans="2:11" s="32" customFormat="1" ht="15.75">
      <c r="B525" s="27"/>
      <c r="C525" s="26"/>
      <c r="D525" s="81"/>
      <c r="E525" s="81"/>
      <c r="F525" s="81"/>
      <c r="G525" s="81"/>
      <c r="H525" s="81"/>
      <c r="I525" s="79"/>
      <c r="J525" s="66"/>
      <c r="K525" s="70"/>
    </row>
    <row r="526" spans="2:11" s="32" customFormat="1" ht="15.75">
      <c r="B526" s="17"/>
      <c r="C526" s="30"/>
      <c r="D526" s="81"/>
      <c r="E526" s="81"/>
      <c r="F526" s="81"/>
      <c r="G526" s="81"/>
      <c r="H526" s="81"/>
      <c r="I526" s="79"/>
      <c r="J526" s="66"/>
      <c r="K526" s="70"/>
    </row>
    <row r="527" spans="2:11" s="32" customFormat="1" ht="15.75">
      <c r="B527" s="17"/>
      <c r="C527" s="37"/>
      <c r="D527" s="81"/>
      <c r="E527" s="81"/>
      <c r="F527" s="81"/>
      <c r="G527" s="81"/>
      <c r="H527" s="81"/>
      <c r="I527" s="79"/>
      <c r="J527" s="66"/>
      <c r="K527" s="70"/>
    </row>
    <row r="528" spans="2:11" s="32" customFormat="1" ht="15.75">
      <c r="B528" s="27"/>
      <c r="C528" s="37"/>
      <c r="D528" s="81"/>
      <c r="E528" s="81"/>
      <c r="F528" s="81"/>
      <c r="G528" s="81"/>
      <c r="H528" s="81"/>
      <c r="I528" s="79"/>
      <c r="J528" s="66"/>
      <c r="K528" s="70"/>
    </row>
    <row r="529" spans="2:11" s="32" customFormat="1" ht="15.75">
      <c r="B529" s="17"/>
      <c r="C529" s="30"/>
      <c r="D529" s="81"/>
      <c r="E529" s="81"/>
      <c r="F529" s="81"/>
      <c r="G529" s="81"/>
      <c r="H529" s="81"/>
      <c r="I529" s="79"/>
      <c r="J529" s="66"/>
      <c r="K529" s="70"/>
    </row>
    <row r="530" spans="2:11" s="32" customFormat="1" ht="15.75">
      <c r="B530" s="17"/>
      <c r="C530" s="37"/>
      <c r="D530" s="81"/>
      <c r="E530" s="81"/>
      <c r="F530" s="81"/>
      <c r="G530" s="81"/>
      <c r="H530" s="81"/>
      <c r="I530" s="79"/>
      <c r="J530" s="66"/>
      <c r="K530" s="70"/>
    </row>
    <row r="531" spans="2:11" s="32" customFormat="1" ht="15.75">
      <c r="B531" s="1"/>
      <c r="C531" s="37"/>
      <c r="D531" s="81"/>
      <c r="E531" s="81"/>
      <c r="F531" s="81"/>
      <c r="G531" s="81"/>
      <c r="H531" s="81"/>
      <c r="I531" s="79"/>
      <c r="J531" s="66"/>
      <c r="K531" s="70"/>
    </row>
    <row r="532" spans="2:11" s="32" customFormat="1" ht="15.75">
      <c r="B532" s="33"/>
      <c r="C532" s="41"/>
      <c r="D532" s="76"/>
      <c r="E532" s="76"/>
      <c r="F532" s="76"/>
      <c r="G532" s="76"/>
      <c r="H532" s="76"/>
      <c r="I532" s="79"/>
      <c r="J532" s="66"/>
      <c r="K532" s="70"/>
    </row>
    <row r="533" spans="2:11" s="32" customFormat="1" ht="15.75">
      <c r="B533" s="11"/>
      <c r="C533" s="42"/>
      <c r="D533" s="78"/>
      <c r="E533" s="78"/>
      <c r="F533" s="78"/>
      <c r="G533" s="78"/>
      <c r="H533" s="78"/>
      <c r="I533" s="79"/>
      <c r="J533" s="66"/>
      <c r="K533" s="70"/>
    </row>
    <row r="534" spans="2:11" s="32" customFormat="1" ht="15.75">
      <c r="B534" s="43"/>
      <c r="C534" s="28"/>
      <c r="D534" s="76"/>
      <c r="E534" s="76"/>
      <c r="F534" s="76"/>
      <c r="G534" s="76"/>
      <c r="H534" s="76"/>
      <c r="I534" s="79"/>
      <c r="J534" s="66"/>
      <c r="K534" s="70"/>
    </row>
    <row r="535" spans="2:11" s="32" customFormat="1" ht="15.75">
      <c r="B535" s="43"/>
      <c r="C535" s="44"/>
      <c r="D535" s="78"/>
      <c r="E535" s="76"/>
      <c r="F535" s="76"/>
      <c r="G535" s="78"/>
      <c r="H535" s="78"/>
      <c r="I535" s="79"/>
      <c r="J535" s="66"/>
      <c r="K535" s="70"/>
    </row>
    <row r="536" spans="2:11" s="32" customFormat="1" ht="15.75">
      <c r="B536" s="18"/>
      <c r="C536" s="44"/>
      <c r="D536" s="78"/>
      <c r="E536" s="78"/>
      <c r="F536" s="78"/>
      <c r="G536" s="78"/>
      <c r="H536" s="78"/>
      <c r="I536" s="79"/>
      <c r="J536" s="66"/>
      <c r="K536" s="70"/>
    </row>
    <row r="537" spans="2:11" s="32" customFormat="1" ht="15.75">
      <c r="B537" s="27"/>
      <c r="C537" s="24"/>
      <c r="D537" s="81"/>
      <c r="E537" s="81"/>
      <c r="F537" s="81"/>
      <c r="G537" s="81"/>
      <c r="H537" s="81"/>
      <c r="I537" s="79"/>
      <c r="J537" s="66"/>
      <c r="K537" s="70"/>
    </row>
    <row r="538" spans="2:11" s="32" customFormat="1" ht="15.75">
      <c r="B538" s="27"/>
      <c r="C538" s="26"/>
      <c r="D538" s="78"/>
      <c r="E538" s="78"/>
      <c r="F538" s="78"/>
      <c r="G538" s="78"/>
      <c r="H538" s="78"/>
      <c r="I538" s="79"/>
      <c r="J538" s="66"/>
      <c r="K538" s="70"/>
    </row>
    <row r="539" spans="2:11" s="32" customFormat="1" ht="15.75">
      <c r="B539" s="27"/>
      <c r="C539" s="26"/>
      <c r="D539" s="78"/>
      <c r="E539" s="78"/>
      <c r="F539" s="78"/>
      <c r="G539" s="78"/>
      <c r="H539" s="78"/>
      <c r="I539" s="79"/>
      <c r="J539" s="66"/>
      <c r="K539" s="70"/>
    </row>
    <row r="540" spans="2:11" s="32" customFormat="1" ht="15.75">
      <c r="B540" s="27"/>
      <c r="C540" s="26"/>
      <c r="D540" s="78"/>
      <c r="E540" s="78"/>
      <c r="F540" s="78"/>
      <c r="G540" s="78"/>
      <c r="H540" s="78"/>
      <c r="I540" s="79"/>
      <c r="J540" s="66"/>
      <c r="K540" s="70"/>
    </row>
    <row r="541" spans="2:11" s="32" customFormat="1" ht="15.75">
      <c r="B541" s="27"/>
      <c r="C541" s="45"/>
      <c r="D541" s="78"/>
      <c r="E541" s="78"/>
      <c r="F541" s="78"/>
      <c r="G541" s="78"/>
      <c r="H541" s="78"/>
      <c r="I541" s="79"/>
      <c r="J541" s="66"/>
      <c r="K541" s="70"/>
    </row>
    <row r="542" spans="2:11" s="32" customFormat="1" ht="15.75">
      <c r="B542" s="27"/>
      <c r="C542" s="45"/>
      <c r="D542" s="78"/>
      <c r="E542" s="78"/>
      <c r="F542" s="78"/>
      <c r="G542" s="78"/>
      <c r="H542" s="78"/>
      <c r="I542" s="79"/>
      <c r="J542" s="66"/>
      <c r="K542" s="70"/>
    </row>
    <row r="543" spans="2:11" s="32" customFormat="1" ht="15.75">
      <c r="B543" s="27"/>
      <c r="C543" s="45"/>
      <c r="D543" s="78"/>
      <c r="E543" s="78"/>
      <c r="F543" s="78"/>
      <c r="G543" s="78"/>
      <c r="H543" s="78"/>
      <c r="I543" s="79"/>
      <c r="J543" s="66"/>
      <c r="K543" s="70"/>
    </row>
    <row r="544" spans="2:11" s="32" customFormat="1" ht="15.75">
      <c r="B544" s="27"/>
      <c r="C544" s="22"/>
      <c r="D544" s="78"/>
      <c r="E544" s="78"/>
      <c r="F544" s="78"/>
      <c r="G544" s="78"/>
      <c r="H544" s="78"/>
      <c r="I544" s="79"/>
      <c r="J544" s="66"/>
      <c r="K544" s="70"/>
    </row>
    <row r="545" spans="2:11" s="32" customFormat="1" ht="15.75">
      <c r="B545" s="27"/>
      <c r="C545" s="22"/>
      <c r="D545" s="78"/>
      <c r="E545" s="78"/>
      <c r="F545" s="78"/>
      <c r="G545" s="78"/>
      <c r="H545" s="78"/>
      <c r="I545" s="79"/>
      <c r="J545" s="66"/>
      <c r="K545" s="70"/>
    </row>
    <row r="546" spans="2:11" s="32" customFormat="1" ht="15.75">
      <c r="B546" s="27"/>
      <c r="C546" s="22"/>
      <c r="D546" s="78"/>
      <c r="E546" s="78"/>
      <c r="F546" s="78"/>
      <c r="G546" s="78"/>
      <c r="H546" s="78"/>
      <c r="I546" s="79"/>
      <c r="J546" s="66"/>
      <c r="K546" s="70"/>
    </row>
    <row r="547" spans="2:11" s="32" customFormat="1" ht="15.75">
      <c r="B547" s="27"/>
      <c r="C547" s="45"/>
      <c r="D547" s="78"/>
      <c r="E547" s="78"/>
      <c r="F547" s="78"/>
      <c r="G547" s="78"/>
      <c r="H547" s="78"/>
      <c r="I547" s="79"/>
      <c r="J547" s="66"/>
      <c r="K547" s="70"/>
    </row>
    <row r="548" spans="2:11" s="32" customFormat="1" ht="15.75">
      <c r="B548" s="27"/>
      <c r="C548" s="45"/>
      <c r="D548" s="78"/>
      <c r="E548" s="78"/>
      <c r="F548" s="78"/>
      <c r="G548" s="78"/>
      <c r="H548" s="78"/>
      <c r="I548" s="79"/>
      <c r="J548" s="66"/>
      <c r="K548" s="70"/>
    </row>
    <row r="549" spans="2:11" s="32" customFormat="1" ht="15.75">
      <c r="B549" s="27"/>
      <c r="C549" s="45"/>
      <c r="D549" s="78"/>
      <c r="E549" s="78"/>
      <c r="F549" s="78"/>
      <c r="G549" s="78"/>
      <c r="H549" s="78"/>
      <c r="I549" s="79"/>
      <c r="J549" s="66"/>
      <c r="K549" s="70"/>
    </row>
    <row r="550" spans="2:11" s="32" customFormat="1" ht="15.75">
      <c r="B550" s="27"/>
      <c r="C550" s="45"/>
      <c r="D550" s="78"/>
      <c r="E550" s="78"/>
      <c r="F550" s="78"/>
      <c r="G550" s="78"/>
      <c r="H550" s="78"/>
      <c r="I550" s="79"/>
      <c r="J550" s="66"/>
      <c r="K550" s="70"/>
    </row>
    <row r="551" spans="2:11" s="32" customFormat="1" ht="15.75">
      <c r="B551" s="27"/>
      <c r="C551" s="45"/>
      <c r="D551" s="78"/>
      <c r="E551" s="78"/>
      <c r="F551" s="78"/>
      <c r="G551" s="78"/>
      <c r="H551" s="78"/>
      <c r="I551" s="79"/>
      <c r="J551" s="66"/>
      <c r="K551" s="70"/>
    </row>
    <row r="552" spans="2:11" s="32" customFormat="1" ht="15.75">
      <c r="B552" s="27"/>
      <c r="C552" s="26"/>
      <c r="D552" s="78"/>
      <c r="E552" s="78"/>
      <c r="F552" s="78"/>
      <c r="G552" s="78"/>
      <c r="H552" s="78"/>
      <c r="I552" s="79"/>
      <c r="J552" s="66"/>
      <c r="K552" s="70"/>
    </row>
    <row r="553" spans="2:11" s="32" customFormat="1" ht="15.75">
      <c r="B553" s="27"/>
      <c r="C553" s="45"/>
      <c r="D553" s="78"/>
      <c r="E553" s="78"/>
      <c r="F553" s="78"/>
      <c r="G553" s="78"/>
      <c r="H553" s="78"/>
      <c r="I553" s="79"/>
      <c r="J553" s="66"/>
      <c r="K553" s="70"/>
    </row>
    <row r="554" spans="2:11" s="32" customFormat="1" ht="15.75">
      <c r="B554" s="27"/>
      <c r="C554" s="45"/>
      <c r="D554" s="78"/>
      <c r="E554" s="78"/>
      <c r="F554" s="78"/>
      <c r="G554" s="78"/>
      <c r="H554" s="78"/>
      <c r="I554" s="79"/>
      <c r="J554" s="66"/>
      <c r="K554" s="70"/>
    </row>
    <row r="555" spans="2:11" s="32" customFormat="1" ht="15.75">
      <c r="B555" s="27"/>
      <c r="C555" s="45"/>
      <c r="D555" s="78"/>
      <c r="E555" s="78"/>
      <c r="F555" s="78"/>
      <c r="G555" s="78"/>
      <c r="H555" s="78"/>
      <c r="I555" s="79"/>
      <c r="J555" s="66"/>
      <c r="K555" s="70"/>
    </row>
    <row r="556" spans="2:11" s="32" customFormat="1" ht="15.75">
      <c r="B556" s="27"/>
      <c r="C556" s="45"/>
      <c r="D556" s="78"/>
      <c r="E556" s="78"/>
      <c r="F556" s="78"/>
      <c r="G556" s="78"/>
      <c r="H556" s="78"/>
      <c r="I556" s="79"/>
      <c r="J556" s="66"/>
      <c r="K556" s="70"/>
    </row>
    <row r="557" spans="2:11" s="32" customFormat="1" ht="15.75">
      <c r="B557" s="27"/>
      <c r="C557" s="26"/>
      <c r="D557" s="78"/>
      <c r="E557" s="78"/>
      <c r="F557" s="78"/>
      <c r="G557" s="78"/>
      <c r="H557" s="78"/>
      <c r="I557" s="79"/>
      <c r="J557" s="66"/>
      <c r="K557" s="70"/>
    </row>
    <row r="558" spans="2:11" s="32" customFormat="1" ht="15.75">
      <c r="B558" s="27"/>
      <c r="C558" s="26"/>
      <c r="D558" s="78"/>
      <c r="E558" s="78"/>
      <c r="F558" s="78"/>
      <c r="G558" s="78"/>
      <c r="H558" s="78"/>
      <c r="I558" s="79"/>
      <c r="J558" s="66"/>
      <c r="K558" s="70"/>
    </row>
    <row r="559" spans="2:11" s="32" customFormat="1" ht="15.75">
      <c r="B559" s="27"/>
      <c r="C559" s="26"/>
      <c r="D559" s="78"/>
      <c r="E559" s="78"/>
      <c r="F559" s="78"/>
      <c r="G559" s="78"/>
      <c r="H559" s="78"/>
      <c r="I559" s="79"/>
      <c r="J559" s="66"/>
      <c r="K559" s="70"/>
    </row>
    <row r="560" spans="2:11" s="32" customFormat="1" ht="15.75">
      <c r="B560" s="27"/>
      <c r="C560" s="25"/>
      <c r="D560" s="78"/>
      <c r="E560" s="78"/>
      <c r="F560" s="78"/>
      <c r="G560" s="78"/>
      <c r="H560" s="78"/>
      <c r="I560" s="79"/>
      <c r="J560" s="66"/>
      <c r="K560" s="70"/>
    </row>
    <row r="561" spans="2:11" s="32" customFormat="1" ht="15.75">
      <c r="B561" s="27"/>
      <c r="C561" s="25"/>
      <c r="D561" s="78"/>
      <c r="E561" s="78"/>
      <c r="F561" s="78"/>
      <c r="G561" s="78"/>
      <c r="H561" s="78"/>
      <c r="I561" s="79"/>
      <c r="J561" s="66"/>
      <c r="K561" s="70"/>
    </row>
    <row r="562" spans="2:11" s="32" customFormat="1" ht="15.75">
      <c r="B562" s="27"/>
      <c r="C562" s="26"/>
      <c r="D562" s="78"/>
      <c r="E562" s="78"/>
      <c r="F562" s="78"/>
      <c r="G562" s="78"/>
      <c r="H562" s="78"/>
      <c r="I562" s="79"/>
      <c r="J562" s="66"/>
      <c r="K562" s="70"/>
    </row>
    <row r="563" spans="2:11" s="32" customFormat="1" ht="15.75">
      <c r="B563" s="11"/>
      <c r="C563" s="26"/>
      <c r="D563" s="78"/>
      <c r="E563" s="78"/>
      <c r="F563" s="78"/>
      <c r="G563" s="78"/>
      <c r="H563" s="78"/>
      <c r="I563" s="79"/>
      <c r="J563" s="66"/>
      <c r="K563" s="70"/>
    </row>
    <row r="564" spans="2:11" s="32" customFormat="1" ht="15.75">
      <c r="B564" s="27"/>
      <c r="C564" s="28"/>
      <c r="D564" s="76"/>
      <c r="E564" s="76"/>
      <c r="F564" s="76"/>
      <c r="G564" s="80"/>
      <c r="H564" s="80"/>
      <c r="I564" s="79"/>
      <c r="J564" s="66"/>
      <c r="K564" s="70"/>
    </row>
    <row r="565" spans="3:11" s="32" customFormat="1" ht="15.75">
      <c r="C565" s="30"/>
      <c r="D565" s="78"/>
      <c r="E565" s="78"/>
      <c r="F565" s="78"/>
      <c r="G565" s="78"/>
      <c r="H565" s="78"/>
      <c r="I565" s="79"/>
      <c r="J565" s="66"/>
      <c r="K565" s="70"/>
    </row>
    <row r="566" spans="3:11" s="32" customFormat="1" ht="15.75">
      <c r="C566" s="51"/>
      <c r="D566" s="76"/>
      <c r="E566" s="76"/>
      <c r="F566" s="76"/>
      <c r="G566" s="76"/>
      <c r="H566" s="76"/>
      <c r="I566" s="79"/>
      <c r="J566" s="66"/>
      <c r="K566" s="70"/>
    </row>
    <row r="567" spans="2:11" s="32" customFormat="1" ht="15.75">
      <c r="B567" s="11"/>
      <c r="C567" s="51"/>
      <c r="D567" s="76"/>
      <c r="E567" s="76"/>
      <c r="F567" s="76"/>
      <c r="G567" s="76"/>
      <c r="H567" s="76"/>
      <c r="I567" s="79"/>
      <c r="J567" s="66"/>
      <c r="K567" s="70"/>
    </row>
    <row r="568" spans="2:11" s="32" customFormat="1" ht="15.75">
      <c r="B568" s="27"/>
      <c r="C568" s="41"/>
      <c r="D568" s="78"/>
      <c r="E568" s="78"/>
      <c r="F568" s="78"/>
      <c r="G568" s="78"/>
      <c r="H568" s="78"/>
      <c r="I568" s="79"/>
      <c r="J568" s="66"/>
      <c r="K568" s="70"/>
    </row>
    <row r="569" spans="2:11" s="32" customFormat="1" ht="15.75">
      <c r="B569" s="27"/>
      <c r="C569" s="25"/>
      <c r="D569" s="78"/>
      <c r="E569" s="78"/>
      <c r="F569" s="78"/>
      <c r="G569" s="78"/>
      <c r="H569" s="78"/>
      <c r="I569" s="79"/>
      <c r="J569" s="66"/>
      <c r="K569" s="70"/>
    </row>
    <row r="570" spans="2:11" s="32" customFormat="1" ht="15.75">
      <c r="B570" s="27"/>
      <c r="C570" s="25"/>
      <c r="D570" s="78"/>
      <c r="E570" s="78"/>
      <c r="F570" s="78"/>
      <c r="G570" s="78"/>
      <c r="H570" s="78"/>
      <c r="I570" s="79"/>
      <c r="J570" s="66"/>
      <c r="K570" s="70"/>
    </row>
    <row r="571" spans="2:11" s="32" customFormat="1" ht="15.75">
      <c r="B571" s="27"/>
      <c r="C571" s="25"/>
      <c r="D571" s="78"/>
      <c r="E571" s="78"/>
      <c r="F571" s="78"/>
      <c r="G571" s="78"/>
      <c r="H571" s="78"/>
      <c r="I571" s="79"/>
      <c r="J571" s="66"/>
      <c r="K571" s="70"/>
    </row>
    <row r="572" spans="2:11" s="32" customFormat="1" ht="15.75">
      <c r="B572" s="27"/>
      <c r="C572" s="25"/>
      <c r="D572" s="78"/>
      <c r="E572" s="78"/>
      <c r="F572" s="78"/>
      <c r="G572" s="78"/>
      <c r="H572" s="78"/>
      <c r="I572" s="79"/>
      <c r="J572" s="66"/>
      <c r="K572" s="70"/>
    </row>
    <row r="573" spans="2:11" s="32" customFormat="1" ht="15.75">
      <c r="B573" s="27"/>
      <c r="C573" s="25"/>
      <c r="D573" s="78"/>
      <c r="E573" s="78"/>
      <c r="F573" s="78"/>
      <c r="G573" s="78"/>
      <c r="H573" s="78"/>
      <c r="I573" s="79"/>
      <c r="J573" s="66"/>
      <c r="K573" s="70"/>
    </row>
    <row r="574" spans="3:11" s="32" customFormat="1" ht="15.75">
      <c r="C574" s="25"/>
      <c r="D574" s="78"/>
      <c r="E574" s="78"/>
      <c r="F574" s="78"/>
      <c r="G574" s="78"/>
      <c r="H574" s="78"/>
      <c r="I574" s="79"/>
      <c r="J574" s="66"/>
      <c r="K574" s="70"/>
    </row>
    <row r="575" spans="3:11" s="32" customFormat="1" ht="15.75">
      <c r="C575" s="51"/>
      <c r="D575" s="76"/>
      <c r="E575" s="76"/>
      <c r="F575" s="76"/>
      <c r="G575" s="76"/>
      <c r="H575" s="76"/>
      <c r="I575" s="79"/>
      <c r="J575" s="66"/>
      <c r="K575" s="70"/>
    </row>
    <row r="576" spans="2:11" s="32" customFormat="1" ht="15.75">
      <c r="B576"/>
      <c r="C576" s="55"/>
      <c r="D576" s="76"/>
      <c r="E576" s="76"/>
      <c r="F576" s="76"/>
      <c r="G576" s="76"/>
      <c r="H576" s="76"/>
      <c r="I576" s="79"/>
      <c r="J576" s="66"/>
      <c r="K576" s="70"/>
    </row>
    <row r="584" ht="15.75">
      <c r="D584" s="83" t="s">
        <v>110</v>
      </c>
    </row>
  </sheetData>
  <sheetProtection/>
  <mergeCells count="10">
    <mergeCell ref="B7:B8"/>
    <mergeCell ref="E344:G344"/>
    <mergeCell ref="B68:C68"/>
    <mergeCell ref="C7:C8"/>
    <mergeCell ref="B2:J2"/>
    <mergeCell ref="B3:J3"/>
    <mergeCell ref="B4:J4"/>
    <mergeCell ref="B5:J5"/>
    <mergeCell ref="B6:J6"/>
    <mergeCell ref="G7:G9"/>
  </mergeCells>
  <printOptions/>
  <pageMargins left="0.7" right="0.7" top="0.75" bottom="0.75" header="0.3" footer="0.3"/>
  <pageSetup horizontalDpi="600" verticalDpi="600" orientation="landscape" paperSize="9" scale="82" r:id="rId1"/>
  <rowBreaks count="2" manualBreakCount="2">
    <brk id="298" max="8" man="1"/>
    <brk id="339" max="8" man="1"/>
  </rowBreaks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kozmina</dc:creator>
  <cp:keywords/>
  <dc:description/>
  <cp:lastModifiedBy>oleg</cp:lastModifiedBy>
  <cp:lastPrinted>2011-12-03T07:17:26Z</cp:lastPrinted>
  <dcterms:created xsi:type="dcterms:W3CDTF">2005-02-14T04:01:58Z</dcterms:created>
  <dcterms:modified xsi:type="dcterms:W3CDTF">2012-01-18T04:07:06Z</dcterms:modified>
  <cp:category/>
  <cp:version/>
  <cp:contentType/>
  <cp:contentStatus/>
</cp:coreProperties>
</file>